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us Documentos\Desktop\2018\Projetos\SANTA RITA\Saneamento Santa Rita\Licitação Dezembro\"/>
    </mc:Choice>
  </mc:AlternateContent>
  <xr:revisionPtr revIDLastSave="0" documentId="13_ncr:1_{3F0607CE-BEFA-4E79-8AB7-C76B4FA699C6}" xr6:coauthVersionLast="40" xr6:coauthVersionMax="40" xr10:uidLastSave="{00000000-0000-0000-0000-000000000000}"/>
  <bookViews>
    <workbookView xWindow="0" yWindow="0" windowWidth="20490" windowHeight="7545" xr2:uid="{89A551C4-B7A3-41AD-919A-F09FBF24FEE3}"/>
  </bookViews>
  <sheets>
    <sheet name="Planilha Orçamentária" sheetId="1" r:id="rId1"/>
    <sheet name="BDI" sheetId="2" r:id="rId2"/>
    <sheet name="Composições Próprias" sheetId="3" r:id="rId3"/>
    <sheet name="CFF" sheetId="4" r:id="rId4"/>
  </sheets>
  <externalReferences>
    <externalReference r:id="rId5"/>
  </externalReferences>
  <definedNames>
    <definedName name="_xlnm.Database">TEXT(Import.DataBase,"mm-aaaa")</definedName>
    <definedName name="Import.DataBase">[1]DADOS!$A$38</definedName>
    <definedName name="Referencia.Descricao">IF(ISNUMBER([1]PO!linhaSINAPIxls),INDEX(INDIRECT("'[Referência "&amp;_xlnm.Database&amp;".xls]Banco'!$b:$g"),[1]PO!linhaSINAPIxls,3),"")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4" l="1"/>
  <c r="AG25" i="4"/>
  <c r="AG24" i="4"/>
  <c r="AG6" i="4"/>
  <c r="AL24" i="4"/>
  <c r="AM24" i="4"/>
  <c r="AP24" i="4"/>
  <c r="AQ24" i="4"/>
  <c r="AT24" i="4"/>
  <c r="AJ24" i="4"/>
  <c r="AK21" i="4"/>
  <c r="AL21" i="4"/>
  <c r="AM21" i="4"/>
  <c r="AN21" i="4"/>
  <c r="AO21" i="4"/>
  <c r="AP21" i="4"/>
  <c r="AQ21" i="4"/>
  <c r="AR21" i="4"/>
  <c r="AS21" i="4"/>
  <c r="AT21" i="4"/>
  <c r="AJ21" i="4"/>
  <c r="AG21" i="4"/>
  <c r="AK18" i="4"/>
  <c r="AL18" i="4"/>
  <c r="AM18" i="4"/>
  <c r="AN18" i="4"/>
  <c r="AO18" i="4"/>
  <c r="AP18" i="4"/>
  <c r="AQ18" i="4"/>
  <c r="AR18" i="4"/>
  <c r="AS18" i="4"/>
  <c r="AT18" i="4"/>
  <c r="AJ18" i="4"/>
  <c r="AG18" i="4"/>
  <c r="AK15" i="4"/>
  <c r="AL15" i="4"/>
  <c r="AM15" i="4"/>
  <c r="AN15" i="4"/>
  <c r="AO15" i="4"/>
  <c r="AP15" i="4"/>
  <c r="AQ15" i="4"/>
  <c r="AR15" i="4"/>
  <c r="AS15" i="4"/>
  <c r="AT15" i="4"/>
  <c r="AJ15" i="4"/>
  <c r="AI15" i="4" s="1"/>
  <c r="AG15" i="4"/>
  <c r="AK9" i="4"/>
  <c r="AL9" i="4"/>
  <c r="AM9" i="4"/>
  <c r="AN9" i="4"/>
  <c r="AO9" i="4"/>
  <c r="AP9" i="4"/>
  <c r="AQ9" i="4"/>
  <c r="AR9" i="4"/>
  <c r="AS9" i="4"/>
  <c r="AT9" i="4"/>
  <c r="AJ9" i="4"/>
  <c r="AG9" i="4"/>
  <c r="AG4" i="4"/>
  <c r="AT23" i="4"/>
  <c r="AS23" i="4"/>
  <c r="AR23" i="4"/>
  <c r="AQ23" i="4"/>
  <c r="AP23" i="4"/>
  <c r="AO23" i="4"/>
  <c r="AN23" i="4"/>
  <c r="AM23" i="4"/>
  <c r="AL23" i="4"/>
  <c r="AK23" i="4"/>
  <c r="AJ23" i="4"/>
  <c r="AI23" i="4" s="1"/>
  <c r="AH23" i="4" s="1"/>
  <c r="AG23" i="4" s="1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 s="1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 s="1"/>
  <c r="AT14" i="4"/>
  <c r="AS14" i="4"/>
  <c r="AR14" i="4"/>
  <c r="AQ14" i="4"/>
  <c r="AP14" i="4"/>
  <c r="AO14" i="4"/>
  <c r="AN14" i="4"/>
  <c r="AM14" i="4"/>
  <c r="AL14" i="4"/>
  <c r="AK14" i="4"/>
  <c r="AJ14" i="4"/>
  <c r="AI14" i="4" s="1"/>
  <c r="AH14" i="4" s="1"/>
  <c r="AT8" i="4"/>
  <c r="AS8" i="4"/>
  <c r="AR8" i="4"/>
  <c r="AQ8" i="4"/>
  <c r="AP8" i="4"/>
  <c r="AO8" i="4"/>
  <c r="AN8" i="4"/>
  <c r="AM8" i="4"/>
  <c r="AL8" i="4"/>
  <c r="AK8" i="4"/>
  <c r="AJ8" i="4"/>
  <c r="AI8" i="4" s="1"/>
  <c r="AH8" i="4" s="1"/>
  <c r="AH5" i="4"/>
  <c r="AH4" i="4"/>
  <c r="AH3" i="4"/>
  <c r="AF23" i="4"/>
  <c r="AE23" i="4"/>
  <c r="AD23" i="4"/>
  <c r="AC23" i="4"/>
  <c r="AB23" i="4"/>
  <c r="AA23" i="4"/>
  <c r="Z23" i="4"/>
  <c r="Y23" i="4"/>
  <c r="X23" i="4"/>
  <c r="W23" i="4"/>
  <c r="V23" i="4"/>
  <c r="U23" i="4" s="1"/>
  <c r="T23" i="4" s="1"/>
  <c r="AF20" i="4"/>
  <c r="AE20" i="4"/>
  <c r="AD20" i="4"/>
  <c r="AC20" i="4"/>
  <c r="AB20" i="4"/>
  <c r="AA20" i="4"/>
  <c r="Z20" i="4"/>
  <c r="Y20" i="4"/>
  <c r="X20" i="4"/>
  <c r="W20" i="4"/>
  <c r="V20" i="4"/>
  <c r="U20" i="4" s="1"/>
  <c r="T20" i="4" s="1"/>
  <c r="S20" i="4" s="1"/>
  <c r="AF17" i="4"/>
  <c r="AE17" i="4"/>
  <c r="AD17" i="4"/>
  <c r="AC17" i="4"/>
  <c r="AB17" i="4"/>
  <c r="AA17" i="4"/>
  <c r="Z17" i="4"/>
  <c r="Y17" i="4"/>
  <c r="X17" i="4"/>
  <c r="W17" i="4"/>
  <c r="V17" i="4"/>
  <c r="U17" i="4" s="1"/>
  <c r="T17" i="4" s="1"/>
  <c r="S17" i="4" s="1"/>
  <c r="AS24" i="4" l="1"/>
  <c r="AO24" i="4"/>
  <c r="AK24" i="4"/>
  <c r="AR24" i="4"/>
  <c r="AN24" i="4"/>
  <c r="AH7" i="4"/>
  <c r="AG8" i="4"/>
  <c r="AG14" i="4"/>
  <c r="AG17" i="4"/>
  <c r="S23" i="4"/>
  <c r="AF14" i="4" l="1"/>
  <c r="AE14" i="4"/>
  <c r="AD14" i="4"/>
  <c r="AC14" i="4"/>
  <c r="AB14" i="4"/>
  <c r="AA14" i="4"/>
  <c r="Z14" i="4"/>
  <c r="Y14" i="4"/>
  <c r="X14" i="4"/>
  <c r="W14" i="4"/>
  <c r="V14" i="4"/>
  <c r="U14" i="4" s="1"/>
  <c r="T14" i="4" s="1"/>
  <c r="S9" i="4"/>
  <c r="Y9" i="4"/>
  <c r="U8" i="4"/>
  <c r="T8" i="4" s="1"/>
  <c r="W8" i="4"/>
  <c r="X8" i="4"/>
  <c r="Y8" i="4"/>
  <c r="Z8" i="4"/>
  <c r="AA8" i="4"/>
  <c r="AB8" i="4"/>
  <c r="AC8" i="4"/>
  <c r="AD8" i="4"/>
  <c r="AH6" i="4" s="1"/>
  <c r="AE8" i="4"/>
  <c r="AF8" i="4"/>
  <c r="V8" i="4"/>
  <c r="W9" i="4"/>
  <c r="X9" i="4"/>
  <c r="AB9" i="4"/>
  <c r="AC9" i="4"/>
  <c r="AF9" i="4"/>
  <c r="V9" i="4"/>
  <c r="U9" i="4" s="1"/>
  <c r="T9" i="4" s="1"/>
  <c r="T3" i="4"/>
  <c r="T5" i="4"/>
  <c r="Q22" i="4"/>
  <c r="R22" i="4" s="1"/>
  <c r="O22" i="4"/>
  <c r="P22" i="4" s="1"/>
  <c r="S24" i="4" s="1"/>
  <c r="Q20" i="4"/>
  <c r="R20" i="4" s="1"/>
  <c r="O20" i="4"/>
  <c r="P20" i="4" s="1"/>
  <c r="S21" i="4" s="1"/>
  <c r="Q17" i="4"/>
  <c r="R17" i="4" s="1"/>
  <c r="O17" i="4"/>
  <c r="P17" i="4" s="1"/>
  <c r="S18" i="4" s="1"/>
  <c r="Q14" i="4"/>
  <c r="R14" i="4" s="1"/>
  <c r="O14" i="4"/>
  <c r="P14" i="4" s="1"/>
  <c r="S15" i="4" s="1"/>
  <c r="Q8" i="4"/>
  <c r="R8" i="4" s="1"/>
  <c r="O8" i="4"/>
  <c r="P8" i="4" s="1"/>
  <c r="Q6" i="4"/>
  <c r="R6" i="4" s="1"/>
  <c r="O6" i="4"/>
  <c r="P6" i="4" s="1"/>
  <c r="S6" i="4" s="1"/>
  <c r="T6" i="4" s="1"/>
  <c r="Q3" i="4"/>
  <c r="R3" i="4" s="1"/>
  <c r="O3" i="4"/>
  <c r="P3" i="4" s="1"/>
  <c r="S4" i="4" s="1"/>
  <c r="T4" i="4" s="1"/>
  <c r="T7" i="4" l="1"/>
  <c r="S8" i="4"/>
  <c r="AH15" i="4"/>
  <c r="AG13" i="4" s="1"/>
  <c r="Y15" i="4"/>
  <c r="AC15" i="4"/>
  <c r="V15" i="4"/>
  <c r="U15" i="4" s="1"/>
  <c r="T15" i="4" s="1"/>
  <c r="W15" i="4"/>
  <c r="S13" i="4" s="1"/>
  <c r="Z15" i="4"/>
  <c r="AD15" i="4"/>
  <c r="AA15" i="4"/>
  <c r="AE15" i="4"/>
  <c r="X15" i="4"/>
  <c r="AB15" i="4"/>
  <c r="AF15" i="4"/>
  <c r="AI9" i="4"/>
  <c r="AH9" i="4" s="1"/>
  <c r="AE9" i="4"/>
  <c r="AA9" i="4"/>
  <c r="Z21" i="4"/>
  <c r="AD21" i="4"/>
  <c r="X21" i="4"/>
  <c r="AF21" i="4"/>
  <c r="Y21" i="4"/>
  <c r="AI21" i="4"/>
  <c r="AH21" i="4" s="1"/>
  <c r="W21" i="4"/>
  <c r="AA21" i="4"/>
  <c r="AE21" i="4"/>
  <c r="AB21" i="4"/>
  <c r="AC21" i="4"/>
  <c r="V21" i="4"/>
  <c r="U21" i="4" s="1"/>
  <c r="T21" i="4" s="1"/>
  <c r="W18" i="4"/>
  <c r="AA18" i="4"/>
  <c r="AE18" i="4"/>
  <c r="AB18" i="4"/>
  <c r="AF18" i="4"/>
  <c r="Y18" i="4"/>
  <c r="AC18" i="4"/>
  <c r="V18" i="4"/>
  <c r="U18" i="4" s="1"/>
  <c r="T18" i="4" s="1"/>
  <c r="S16" i="4" s="1"/>
  <c r="Z18" i="4"/>
  <c r="AD18" i="4"/>
  <c r="X18" i="4"/>
  <c r="AI18" i="4"/>
  <c r="AH18" i="4" s="1"/>
  <c r="W24" i="4"/>
  <c r="AA24" i="4"/>
  <c r="AE24" i="4"/>
  <c r="Y24" i="4"/>
  <c r="AC24" i="4"/>
  <c r="Z24" i="4"/>
  <c r="AD24" i="4"/>
  <c r="X24" i="4"/>
  <c r="AB24" i="4"/>
  <c r="AF24" i="4"/>
  <c r="AI24" i="4"/>
  <c r="AH24" i="4" s="1"/>
  <c r="V24" i="4"/>
  <c r="U24" i="4" s="1"/>
  <c r="T24" i="4" s="1"/>
  <c r="AD9" i="4"/>
  <c r="S7" i="4" s="1"/>
  <c r="Z9" i="4"/>
  <c r="S14" i="4"/>
  <c r="P25" i="4"/>
  <c r="R25" i="4"/>
  <c r="I23" i="3"/>
  <c r="G23" i="3"/>
  <c r="I22" i="3"/>
  <c r="G22" i="3"/>
  <c r="I21" i="3"/>
  <c r="G21" i="3"/>
  <c r="I15" i="3"/>
  <c r="G15" i="3"/>
  <c r="I14" i="3"/>
  <c r="G14" i="3"/>
  <c r="I13" i="3"/>
  <c r="I12" i="3" s="1"/>
  <c r="G13" i="3"/>
  <c r="I7" i="3"/>
  <c r="G7" i="3"/>
  <c r="I6" i="3"/>
  <c r="G6" i="3"/>
  <c r="I5" i="3"/>
  <c r="G5" i="3"/>
  <c r="E12" i="2"/>
  <c r="B12" i="2"/>
  <c r="S4" i="1"/>
  <c r="T4" i="1" s="1"/>
  <c r="S7" i="1"/>
  <c r="T7" i="1" s="1"/>
  <c r="S9" i="1"/>
  <c r="T9" i="1" s="1"/>
  <c r="S15" i="1"/>
  <c r="T15" i="1" s="1"/>
  <c r="S17" i="1"/>
  <c r="T17" i="1" s="1"/>
  <c r="S19" i="1"/>
  <c r="T19" i="1" s="1"/>
  <c r="S21" i="1"/>
  <c r="T21" i="1" s="1"/>
  <c r="Q7" i="1"/>
  <c r="R7" i="1" s="1"/>
  <c r="Q9" i="1"/>
  <c r="R9" i="1" s="1"/>
  <c r="Q15" i="1"/>
  <c r="R15" i="1" s="1"/>
  <c r="Q17" i="1"/>
  <c r="R17" i="1" s="1"/>
  <c r="Q19" i="1"/>
  <c r="R19" i="1" s="1"/>
  <c r="Q21" i="1"/>
  <c r="R21" i="1" s="1"/>
  <c r="Q4" i="1"/>
  <c r="R4" i="1" s="1"/>
  <c r="S19" i="4" l="1"/>
  <c r="AG19" i="4"/>
  <c r="AG7" i="4"/>
  <c r="AG22" i="4"/>
  <c r="S22" i="4"/>
  <c r="AG16" i="4"/>
  <c r="G4" i="3"/>
  <c r="I4" i="3"/>
  <c r="G20" i="3"/>
  <c r="G12" i="3"/>
  <c r="I20" i="3"/>
  <c r="T24" i="1"/>
  <c r="R24" i="1"/>
</calcChain>
</file>

<file path=xl/sharedStrings.xml><?xml version="1.0" encoding="utf-8"?>
<sst xmlns="http://schemas.openxmlformats.org/spreadsheetml/2006/main" count="332" uniqueCount="88">
  <si>
    <t>Item</t>
  </si>
  <si>
    <t xml:space="preserve">Fonte </t>
  </si>
  <si>
    <t>Código</t>
  </si>
  <si>
    <t>Descrição</t>
  </si>
  <si>
    <t>1.1</t>
  </si>
  <si>
    <t>2.1</t>
  </si>
  <si>
    <t>1.</t>
  </si>
  <si>
    <t>2.</t>
  </si>
  <si>
    <t>3.</t>
  </si>
  <si>
    <t>3.1</t>
  </si>
  <si>
    <t>4.</t>
  </si>
  <si>
    <t>4.1</t>
  </si>
  <si>
    <t>4.2</t>
  </si>
  <si>
    <t>4.3</t>
  </si>
  <si>
    <t>4.4</t>
  </si>
  <si>
    <t>SINAPI</t>
  </si>
  <si>
    <t>PRÓPRIA</t>
  </si>
  <si>
    <t>74209/1</t>
  </si>
  <si>
    <t>EXECUÇÃO DE ALMOXARIFADO EM CANTEIRO DE OBRA EM CHAPA DE MADEIRA COMPENSADA, INCLUSO PRATELEIRAS. AF_02/2016</t>
  </si>
  <si>
    <t xml:space="preserve">PLACA DE OBRA EM CHAPA DE ACO GALVANIZADO </t>
  </si>
  <si>
    <t>ESCAVAÇÃO MECANIZADA DE VALA COM PROF. ATÉ 1,5 M (MÉDIA ENTRE MONTANTE E JUSANTE/UMA COMPOSIÇÃO POR TRECHO), COM RETROESCAVADEIRA (0,26 M3/88 HP), LARG. DE 0,8 M A 1,5 M, EM SOLO DE 1A CATEGORIA, EM LOCAIS COM ALTO NÍVEL DE INTERFERÊNCIA. AF_01/2015</t>
  </si>
  <si>
    <t>FILTRO ANAEROBIO CILINDRICO CONCRETO PRE MOLDADO 1,20 X 1,50, INCLUINDO FORNECIMENTO E INSTALAÇÃO</t>
  </si>
  <si>
    <t>SUMIDOURO CONCRETO PRE MOLDADO, INCLUINDO FORNECIMENTO E INSTALAÇÃO</t>
  </si>
  <si>
    <t>TUBO DE PVC PARA REDE COLETORA DE ESGOTO DE PAREDE MACIÇA, DN 100 MM, JUNTA ELÁSTICA, INSTALADO EM LOCAL COM NÍVEL BAIXO DE INTERFERÊNCIAS - FORNECIMENTO E ASSENTAMENTO. AF_06/2015</t>
  </si>
  <si>
    <t>CANTEIRO DE OBRAS</t>
  </si>
  <si>
    <t>PLACA DE OBRA</t>
  </si>
  <si>
    <t>OBRAS DE TERRA</t>
  </si>
  <si>
    <t>INSTALAÇÕES HIDROSSNITÁRIAS</t>
  </si>
  <si>
    <t>Unidade</t>
  </si>
  <si>
    <t>m²</t>
  </si>
  <si>
    <t>m³</t>
  </si>
  <si>
    <t>Custo Desonerado</t>
  </si>
  <si>
    <t>Custo não desonerado</t>
  </si>
  <si>
    <t>BDI desonerado</t>
  </si>
  <si>
    <t>BDI não desonareado</t>
  </si>
  <si>
    <t>Preço total</t>
  </si>
  <si>
    <t xml:space="preserve">Preço Unitário </t>
  </si>
  <si>
    <t>Desonerado</t>
  </si>
  <si>
    <t>Não desonerado</t>
  </si>
  <si>
    <t>Custo desonerado</t>
  </si>
  <si>
    <t>TOTAL</t>
  </si>
  <si>
    <t>Qtd.</t>
  </si>
  <si>
    <t>Unid.</t>
  </si>
  <si>
    <t>Cálculo BDI não desonerado</t>
  </si>
  <si>
    <t>AC</t>
  </si>
  <si>
    <t>SG</t>
  </si>
  <si>
    <t>R</t>
  </si>
  <si>
    <t>DF</t>
  </si>
  <si>
    <t>L</t>
  </si>
  <si>
    <t>CP</t>
  </si>
  <si>
    <t>ISS</t>
  </si>
  <si>
    <t>CPRB</t>
  </si>
  <si>
    <t>%ADOTADA</t>
  </si>
  <si>
    <t>BDI</t>
  </si>
  <si>
    <t>FOSSA SÉPTICA CONCRETO PRE MOLDADO, INCLUINDO FORNECIMENTO E INSTALAÇÃO</t>
  </si>
  <si>
    <t>PLANILHA ORÇAMENTÁRIA</t>
  </si>
  <si>
    <t>COMPOSIÇÕES PRÓPRIAS</t>
  </si>
  <si>
    <t>Fonte</t>
  </si>
  <si>
    <t>Própria</t>
  </si>
  <si>
    <t>sinapi-i</t>
  </si>
  <si>
    <t>Coefic.</t>
  </si>
  <si>
    <t>Custo Não Desonerado</t>
  </si>
  <si>
    <t>UND.</t>
  </si>
  <si>
    <t>H</t>
  </si>
  <si>
    <t>FOSSA SEPTICA CONCRETO PRE MOLDADO PARA 5 CONTRIBUINTES *90 X 70* CM</t>
  </si>
  <si>
    <t>AJUDANTE DE PEDREIRO COM ENCARGOS COMPLEMENTARES</t>
  </si>
  <si>
    <t>PEDREIRO COM ENCARGOS COMPLEMENTARES</t>
  </si>
  <si>
    <t xml:space="preserve">
FILTRO ANAEROBIO CILINDRICO CONCRETO PRE MOLDADO 1,20 X 1,50, INCLUINDO FORNECIMENTO E INSTALAÇÃO </t>
  </si>
  <si>
    <t xml:space="preserve">
FILTRO ANAEROBIO CILINDRICO CONCRETO PRE MOLDADO 1,20 X 1,50 (DIAMETROXALTURA) PARA 4 A 5 CONTRIBUINTES (NBR 13969)</t>
  </si>
  <si>
    <t>SUMIDOURO CONCRETO PRE MOLDADO, COMPLETO, PARA 5 CONTRIBUINTES</t>
  </si>
  <si>
    <t>SINAPI 10/2018</t>
  </si>
  <si>
    <t>FOSSA SEPTICA CONCRETO PRE MOLDADO, INCLUINDO FORNECIMENTO E INSTALAÇÃ</t>
  </si>
  <si>
    <t>Total por Etapa</t>
  </si>
  <si>
    <t>7dias</t>
  </si>
  <si>
    <t>15dias</t>
  </si>
  <si>
    <t>30dias</t>
  </si>
  <si>
    <t>45dias</t>
  </si>
  <si>
    <t>60dias</t>
  </si>
  <si>
    <t>75dias</t>
  </si>
  <si>
    <t>90dias</t>
  </si>
  <si>
    <t>105dias</t>
  </si>
  <si>
    <t>120dias</t>
  </si>
  <si>
    <t>135dias</t>
  </si>
  <si>
    <t>150dias</t>
  </si>
  <si>
    <t>165dias</t>
  </si>
  <si>
    <t>180dias</t>
  </si>
  <si>
    <t>-</t>
  </si>
  <si>
    <t>Não Desonerado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</si>
</sst>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R$&quot;\ * #,##0.00_ ;_ &quot;R$&quot;\ * \-#,##0.00_ ;_ &quot;R$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0" xfId="1" applyFont="1"/>
    <xf numFmtId="0" fontId="0" fillId="0" borderId="0" xfId="0" applyAlignment="1">
      <alignment horizontal="right"/>
    </xf>
    <xf numFmtId="44" fontId="0" fillId="2" borderId="1" xfId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3" borderId="1" xfId="1" applyFont="1" applyFill="1" applyBorder="1"/>
    <xf numFmtId="0" fontId="0" fillId="3" borderId="1" xfId="0" applyFill="1" applyBorder="1" applyAlignment="1">
      <alignment horizontal="right"/>
    </xf>
    <xf numFmtId="0" fontId="0" fillId="2" borderId="6" xfId="0" applyFill="1" applyBorder="1"/>
    <xf numFmtId="0" fontId="0" fillId="2" borderId="14" xfId="0" applyFill="1" applyBorder="1"/>
    <xf numFmtId="0" fontId="0" fillId="2" borderId="16" xfId="0" applyFill="1" applyBorder="1" applyAlignment="1">
      <alignment horizontal="left"/>
    </xf>
    <xf numFmtId="44" fontId="0" fillId="2" borderId="17" xfId="1" applyFont="1" applyFill="1" applyBorder="1"/>
    <xf numFmtId="44" fontId="0" fillId="3" borderId="17" xfId="1" applyFont="1" applyFill="1" applyBorder="1"/>
    <xf numFmtId="44" fontId="0" fillId="0" borderId="26" xfId="1" applyFont="1" applyBorder="1"/>
    <xf numFmtId="44" fontId="0" fillId="4" borderId="26" xfId="1" applyFont="1" applyFill="1" applyBorder="1"/>
    <xf numFmtId="44" fontId="0" fillId="4" borderId="27" xfId="1" applyFont="1" applyFill="1" applyBorder="1"/>
    <xf numFmtId="0" fontId="0" fillId="2" borderId="16" xfId="0" applyFill="1" applyBorder="1"/>
    <xf numFmtId="0" fontId="0" fillId="2" borderId="17" xfId="0" applyFill="1" applyBorder="1"/>
    <xf numFmtId="10" fontId="0" fillId="3" borderId="17" xfId="2" applyNumberFormat="1" applyFont="1" applyFill="1" applyBorder="1"/>
    <xf numFmtId="0" fontId="0" fillId="2" borderId="30" xfId="0" applyFill="1" applyBorder="1"/>
    <xf numFmtId="10" fontId="0" fillId="3" borderId="27" xfId="2" applyNumberFormat="1" applyFont="1" applyFill="1" applyBorder="1"/>
    <xf numFmtId="0" fontId="0" fillId="0" borderId="17" xfId="0" applyBorder="1"/>
    <xf numFmtId="0" fontId="0" fillId="3" borderId="1" xfId="0" applyFill="1" applyBorder="1" applyAlignment="1">
      <alignment horizontal="left" wrapText="1"/>
    </xf>
    <xf numFmtId="0" fontId="0" fillId="3" borderId="7" xfId="0" applyFill="1" applyBorder="1" applyAlignment="1">
      <alignment horizontal="center"/>
    </xf>
    <xf numFmtId="0" fontId="0" fillId="2" borderId="21" xfId="0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4" fontId="0" fillId="3" borderId="7" xfId="1" applyFont="1" applyFill="1" applyBorder="1" applyAlignment="1">
      <alignment horizontal="center"/>
    </xf>
    <xf numFmtId="0" fontId="0" fillId="3" borderId="7" xfId="0" applyFill="1" applyBorder="1" applyAlignment="1">
      <alignment horizontal="right"/>
    </xf>
    <xf numFmtId="44" fontId="0" fillId="2" borderId="2" xfId="1" applyFont="1" applyFill="1" applyBorder="1"/>
    <xf numFmtId="44" fontId="0" fillId="3" borderId="2" xfId="1" applyFont="1" applyFill="1" applyBorder="1"/>
    <xf numFmtId="44" fontId="0" fillId="3" borderId="41" xfId="1" applyFont="1" applyFill="1" applyBorder="1" applyAlignment="1">
      <alignment horizontal="center"/>
    </xf>
    <xf numFmtId="44" fontId="0" fillId="4" borderId="43" xfId="1" applyFont="1" applyFill="1" applyBorder="1"/>
    <xf numFmtId="9" fontId="0" fillId="2" borderId="1" xfId="2" applyFont="1" applyFill="1" applyBorder="1"/>
    <xf numFmtId="0" fontId="0" fillId="2" borderId="1" xfId="0" applyFill="1" applyBorder="1" applyAlignment="1">
      <alignment horizontal="center" vertical="center"/>
    </xf>
    <xf numFmtId="44" fontId="0" fillId="2" borderId="1" xfId="0" applyNumberFormat="1" applyFill="1" applyBorder="1"/>
    <xf numFmtId="10" fontId="0" fillId="2" borderId="1" xfId="0" applyNumberFormat="1" applyFill="1" applyBorder="1"/>
    <xf numFmtId="10" fontId="0" fillId="2" borderId="1" xfId="2" applyNumberFormat="1" applyFont="1" applyFill="1" applyBorder="1"/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44" fontId="0" fillId="2" borderId="7" xfId="1" applyFont="1" applyFill="1" applyBorder="1" applyAlignment="1">
      <alignment horizontal="center" vertical="center" wrapText="1"/>
    </xf>
    <xf numFmtId="44" fontId="0" fillId="2" borderId="6" xfId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9" fontId="0" fillId="2" borderId="7" xfId="2" applyFont="1" applyFill="1" applyBorder="1" applyAlignment="1">
      <alignment horizontal="center" vertical="center" wrapText="1"/>
    </xf>
    <xf numFmtId="9" fontId="0" fillId="2" borderId="6" xfId="2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4" fontId="0" fillId="3" borderId="5" xfId="1" applyFont="1" applyFill="1" applyBorder="1" applyAlignment="1">
      <alignment horizontal="right"/>
    </xf>
    <xf numFmtId="44" fontId="0" fillId="3" borderId="6" xfId="1" applyFont="1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1" xfId="0" applyFill="1" applyBorder="1" applyAlignment="1">
      <alignment horizontal="left" wrapText="1"/>
    </xf>
    <xf numFmtId="44" fontId="0" fillId="3" borderId="5" xfId="1" applyFont="1" applyFill="1" applyBorder="1" applyAlignment="1">
      <alignment horizontal="center"/>
    </xf>
    <xf numFmtId="44" fontId="0" fillId="3" borderId="6" xfId="1" applyFont="1" applyFill="1" applyBorder="1" applyAlignment="1">
      <alignment horizontal="center"/>
    </xf>
    <xf numFmtId="44" fontId="0" fillId="3" borderId="19" xfId="1" applyFont="1" applyFill="1" applyBorder="1" applyAlignment="1">
      <alignment horizontal="center"/>
    </xf>
    <xf numFmtId="44" fontId="0" fillId="3" borderId="15" xfId="1" applyFont="1" applyFill="1" applyBorder="1" applyAlignment="1">
      <alignment horizont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18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44" fontId="0" fillId="3" borderId="22" xfId="1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44" fontId="0" fillId="3" borderId="7" xfId="1" applyFont="1" applyFill="1" applyBorder="1" applyAlignment="1">
      <alignment horizontal="center"/>
    </xf>
    <xf numFmtId="0" fontId="0" fillId="3" borderId="7" xfId="0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8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2" borderId="28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0" fillId="3" borderId="42" xfId="1" applyFont="1" applyFill="1" applyBorder="1" applyAlignment="1">
      <alignment horizontal="center"/>
    </xf>
    <xf numFmtId="44" fontId="0" fillId="3" borderId="41" xfId="1" applyFont="1" applyFill="1" applyBorder="1" applyAlignment="1">
      <alignment horizontal="center"/>
    </xf>
    <xf numFmtId="44" fontId="0" fillId="3" borderId="9" xfId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s%20Documentos/Desktop/2018/Projetos/SANTA%20RITA/Saneamento%20Santa%20Rita/OBRA%20DESONER/MO27476008%20-%20Planilha%20Or&#231;ament&#225;r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refersTo="='PO'!$X1" sheetId="2"/>
    </definedNames>
    <sheetDataSet>
      <sheetData sheetId="0">
        <row r="38">
          <cell r="A38">
            <v>43374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D55F9-4BCD-4434-AF38-507F57465E8D}">
  <sheetPr>
    <pageSetUpPr fitToPage="1"/>
  </sheetPr>
  <dimension ref="A1:T29"/>
  <sheetViews>
    <sheetView tabSelected="1" topLeftCell="C1" zoomScale="80" zoomScaleNormal="80" workbookViewId="0">
      <selection activeCell="M27" sqref="M27"/>
    </sheetView>
  </sheetViews>
  <sheetFormatPr defaultRowHeight="15" x14ac:dyDescent="0.25"/>
  <cols>
    <col min="1" max="1" width="8.85546875" bestFit="1" customWidth="1"/>
    <col min="2" max="2" width="12" bestFit="1" customWidth="1"/>
    <col min="3" max="3" width="8.5703125" bestFit="1" customWidth="1"/>
    <col min="5" max="5" width="12" bestFit="1" customWidth="1"/>
    <col min="6" max="6" width="11.28515625" customWidth="1"/>
    <col min="7" max="7" width="13.42578125" customWidth="1"/>
    <col min="9" max="9" width="13.7109375" customWidth="1"/>
    <col min="11" max="11" width="5.7109375" bestFit="1" customWidth="1"/>
    <col min="12" max="12" width="7" bestFit="1" customWidth="1"/>
    <col min="13" max="13" width="17.7109375" style="3" bestFit="1" customWidth="1"/>
    <col min="14" max="14" width="13" style="3" bestFit="1" customWidth="1"/>
    <col min="15" max="15" width="15.140625" style="4" bestFit="1" customWidth="1"/>
    <col min="16" max="16" width="16" style="4" customWidth="1"/>
    <col min="17" max="17" width="16.7109375" style="3" bestFit="1" customWidth="1"/>
    <col min="18" max="18" width="15" style="3" bestFit="1" customWidth="1"/>
    <col min="19" max="19" width="18.85546875" style="3" bestFit="1" customWidth="1"/>
    <col min="20" max="20" width="15" style="3" bestFit="1" customWidth="1"/>
  </cols>
  <sheetData>
    <row r="1" spans="1:20" ht="15.75" thickBot="1" x14ac:dyDescent="0.3">
      <c r="A1" s="91" t="s">
        <v>55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3"/>
    </row>
    <row r="2" spans="1:20" ht="30.75" customHeight="1" x14ac:dyDescent="0.25">
      <c r="A2" s="11" t="s">
        <v>0</v>
      </c>
      <c r="B2" s="10" t="s">
        <v>1</v>
      </c>
      <c r="C2" s="10" t="s">
        <v>2</v>
      </c>
      <c r="D2" s="44" t="s">
        <v>3</v>
      </c>
      <c r="E2" s="45"/>
      <c r="F2" s="45"/>
      <c r="G2" s="45"/>
      <c r="H2" s="45"/>
      <c r="I2" s="45"/>
      <c r="J2" s="46"/>
      <c r="K2" s="51" t="s">
        <v>42</v>
      </c>
      <c r="L2" s="51" t="s">
        <v>41</v>
      </c>
      <c r="M2" s="42" t="s">
        <v>39</v>
      </c>
      <c r="N2" s="42" t="s">
        <v>32</v>
      </c>
      <c r="O2" s="53" t="s">
        <v>33</v>
      </c>
      <c r="P2" s="55" t="s">
        <v>34</v>
      </c>
      <c r="Q2" s="40" t="s">
        <v>37</v>
      </c>
      <c r="R2" s="40"/>
      <c r="S2" s="40" t="s">
        <v>38</v>
      </c>
      <c r="T2" s="41"/>
    </row>
    <row r="3" spans="1:20" x14ac:dyDescent="0.25">
      <c r="A3" s="12" t="s">
        <v>6</v>
      </c>
      <c r="B3" s="47" t="s">
        <v>24</v>
      </c>
      <c r="C3" s="48"/>
      <c r="D3" s="48"/>
      <c r="E3" s="48"/>
      <c r="F3" s="48"/>
      <c r="G3" s="48"/>
      <c r="H3" s="48"/>
      <c r="I3" s="48"/>
      <c r="J3" s="50"/>
      <c r="K3" s="52"/>
      <c r="L3" s="52"/>
      <c r="M3" s="43"/>
      <c r="N3" s="43"/>
      <c r="O3" s="54"/>
      <c r="P3" s="56"/>
      <c r="Q3" s="5" t="s">
        <v>36</v>
      </c>
      <c r="R3" s="5" t="s">
        <v>35</v>
      </c>
      <c r="S3" s="5" t="s">
        <v>36</v>
      </c>
      <c r="T3" s="13" t="s">
        <v>35</v>
      </c>
    </row>
    <row r="4" spans="1:20" x14ac:dyDescent="0.25">
      <c r="A4" s="66" t="s">
        <v>4</v>
      </c>
      <c r="B4" s="68" t="s">
        <v>15</v>
      </c>
      <c r="C4" s="70">
        <v>93208</v>
      </c>
      <c r="D4" s="61" t="s">
        <v>18</v>
      </c>
      <c r="E4" s="61"/>
      <c r="F4" s="61"/>
      <c r="G4" s="61"/>
      <c r="H4" s="61"/>
      <c r="I4" s="61"/>
      <c r="J4" s="61"/>
      <c r="K4" s="70" t="s">
        <v>29</v>
      </c>
      <c r="L4" s="59">
        <v>10</v>
      </c>
      <c r="M4" s="57">
        <v>543.07000000000005</v>
      </c>
      <c r="N4" s="57">
        <v>558</v>
      </c>
      <c r="O4" s="59">
        <v>29.71</v>
      </c>
      <c r="P4" s="59">
        <v>23.52</v>
      </c>
      <c r="Q4" s="62">
        <f>M4*(1+(O4/100))</f>
        <v>704.41609700000004</v>
      </c>
      <c r="R4" s="62">
        <f>Q4*L4</f>
        <v>7044.1609700000008</v>
      </c>
      <c r="S4" s="62">
        <f>N4*(1+(P4/100))</f>
        <v>689.24160000000006</v>
      </c>
      <c r="T4" s="64">
        <f>S4*L4</f>
        <v>6892.4160000000011</v>
      </c>
    </row>
    <row r="5" spans="1:20" x14ac:dyDescent="0.25">
      <c r="A5" s="67"/>
      <c r="B5" s="69"/>
      <c r="C5" s="71"/>
      <c r="D5" s="61"/>
      <c r="E5" s="61"/>
      <c r="F5" s="61"/>
      <c r="G5" s="61"/>
      <c r="H5" s="61"/>
      <c r="I5" s="61"/>
      <c r="J5" s="61"/>
      <c r="K5" s="71"/>
      <c r="L5" s="60"/>
      <c r="M5" s="58"/>
      <c r="N5" s="58"/>
      <c r="O5" s="60"/>
      <c r="P5" s="60"/>
      <c r="Q5" s="63"/>
      <c r="R5" s="63"/>
      <c r="S5" s="63"/>
      <c r="T5" s="65"/>
    </row>
    <row r="6" spans="1:20" x14ac:dyDescent="0.25">
      <c r="A6" s="12" t="s">
        <v>7</v>
      </c>
      <c r="B6" s="47" t="s">
        <v>25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9"/>
    </row>
    <row r="7" spans="1:20" x14ac:dyDescent="0.25">
      <c r="A7" s="12" t="s">
        <v>5</v>
      </c>
      <c r="B7" s="6" t="s">
        <v>15</v>
      </c>
      <c r="C7" s="6" t="s">
        <v>17</v>
      </c>
      <c r="D7" s="82" t="s">
        <v>19</v>
      </c>
      <c r="E7" s="83"/>
      <c r="F7" s="83"/>
      <c r="G7" s="83"/>
      <c r="H7" s="83"/>
      <c r="I7" s="83"/>
      <c r="J7" s="84"/>
      <c r="K7" s="7" t="s">
        <v>29</v>
      </c>
      <c r="L7" s="6">
        <v>2.5</v>
      </c>
      <c r="M7" s="8">
        <v>310.07</v>
      </c>
      <c r="N7" s="8">
        <v>315.5</v>
      </c>
      <c r="O7" s="9">
        <v>29.71</v>
      </c>
      <c r="P7" s="9">
        <v>23.52</v>
      </c>
      <c r="Q7" s="8">
        <f t="shared" ref="Q7:Q21" si="0">M7*(1+(O7/100))</f>
        <v>402.19179699999995</v>
      </c>
      <c r="R7" s="8">
        <f>Q7*L7</f>
        <v>1005.4794924999999</v>
      </c>
      <c r="S7" s="8">
        <f>N7*(1+(P7/100))</f>
        <v>389.7056</v>
      </c>
      <c r="T7" s="14">
        <f>S7*L7</f>
        <v>974.26400000000001</v>
      </c>
    </row>
    <row r="8" spans="1:20" x14ac:dyDescent="0.25">
      <c r="A8" s="12" t="s">
        <v>8</v>
      </c>
      <c r="B8" s="47" t="s">
        <v>26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</row>
    <row r="9" spans="1:20" x14ac:dyDescent="0.25">
      <c r="A9" s="75" t="s">
        <v>9</v>
      </c>
      <c r="B9" s="72" t="s">
        <v>15</v>
      </c>
      <c r="C9" s="72">
        <v>90100</v>
      </c>
      <c r="D9" s="61" t="s">
        <v>20</v>
      </c>
      <c r="E9" s="61"/>
      <c r="F9" s="61"/>
      <c r="G9" s="61"/>
      <c r="H9" s="61"/>
      <c r="I9" s="61"/>
      <c r="J9" s="61"/>
      <c r="K9" s="72" t="s">
        <v>30</v>
      </c>
      <c r="L9" s="72">
        <v>1771.2</v>
      </c>
      <c r="M9" s="62">
        <v>9.52</v>
      </c>
      <c r="N9" s="62">
        <v>10.039999999999999</v>
      </c>
      <c r="O9" s="59">
        <v>29.71</v>
      </c>
      <c r="P9" s="59">
        <v>23.52</v>
      </c>
      <c r="Q9" s="62">
        <f>M9*(1+(O9/100))</f>
        <v>12.348391999999999</v>
      </c>
      <c r="R9" s="62">
        <f>Q9*L9</f>
        <v>21871.4719104</v>
      </c>
      <c r="S9" s="62">
        <f>N9*(1+(P9/100))</f>
        <v>12.401408</v>
      </c>
      <c r="T9" s="64">
        <f>S9*L9</f>
        <v>21965.373849600001</v>
      </c>
    </row>
    <row r="10" spans="1:20" x14ac:dyDescent="0.25">
      <c r="A10" s="76"/>
      <c r="B10" s="74"/>
      <c r="C10" s="74"/>
      <c r="D10" s="61"/>
      <c r="E10" s="61"/>
      <c r="F10" s="61"/>
      <c r="G10" s="61"/>
      <c r="H10" s="61"/>
      <c r="I10" s="61"/>
      <c r="J10" s="61"/>
      <c r="K10" s="74"/>
      <c r="L10" s="74"/>
      <c r="M10" s="80"/>
      <c r="N10" s="80"/>
      <c r="O10" s="81"/>
      <c r="P10" s="81"/>
      <c r="Q10" s="80"/>
      <c r="R10" s="80"/>
      <c r="S10" s="80"/>
      <c r="T10" s="78"/>
    </row>
    <row r="11" spans="1:20" x14ac:dyDescent="0.25">
      <c r="A11" s="76"/>
      <c r="B11" s="74"/>
      <c r="C11" s="74"/>
      <c r="D11" s="61"/>
      <c r="E11" s="61"/>
      <c r="F11" s="61"/>
      <c r="G11" s="61"/>
      <c r="H11" s="61"/>
      <c r="I11" s="61"/>
      <c r="J11" s="61"/>
      <c r="K11" s="74"/>
      <c r="L11" s="74"/>
      <c r="M11" s="80"/>
      <c r="N11" s="80"/>
      <c r="O11" s="81"/>
      <c r="P11" s="81"/>
      <c r="Q11" s="80"/>
      <c r="R11" s="80"/>
      <c r="S11" s="80"/>
      <c r="T11" s="78"/>
    </row>
    <row r="12" spans="1:20" x14ac:dyDescent="0.25">
      <c r="A12" s="76"/>
      <c r="B12" s="74"/>
      <c r="C12" s="74"/>
      <c r="D12" s="61"/>
      <c r="E12" s="61"/>
      <c r="F12" s="61"/>
      <c r="G12" s="61"/>
      <c r="H12" s="61"/>
      <c r="I12" s="61"/>
      <c r="J12" s="61"/>
      <c r="K12" s="74"/>
      <c r="L12" s="74"/>
      <c r="M12" s="80"/>
      <c r="N12" s="80"/>
      <c r="O12" s="81"/>
      <c r="P12" s="81"/>
      <c r="Q12" s="80"/>
      <c r="R12" s="80"/>
      <c r="S12" s="80"/>
      <c r="T12" s="78"/>
    </row>
    <row r="13" spans="1:20" x14ac:dyDescent="0.25">
      <c r="A13" s="77"/>
      <c r="B13" s="73"/>
      <c r="C13" s="73"/>
      <c r="D13" s="61"/>
      <c r="E13" s="61"/>
      <c r="F13" s="61"/>
      <c r="G13" s="61"/>
      <c r="H13" s="61"/>
      <c r="I13" s="61"/>
      <c r="J13" s="61"/>
      <c r="K13" s="73"/>
      <c r="L13" s="73"/>
      <c r="M13" s="63"/>
      <c r="N13" s="63"/>
      <c r="O13" s="60"/>
      <c r="P13" s="60"/>
      <c r="Q13" s="63"/>
      <c r="R13" s="63"/>
      <c r="S13" s="63"/>
      <c r="T13" s="65"/>
    </row>
    <row r="14" spans="1:20" x14ac:dyDescent="0.25">
      <c r="A14" s="12" t="s">
        <v>10</v>
      </c>
      <c r="B14" s="47" t="s">
        <v>27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</row>
    <row r="15" spans="1:20" x14ac:dyDescent="0.25">
      <c r="A15" s="75" t="s">
        <v>11</v>
      </c>
      <c r="B15" s="72" t="s">
        <v>16</v>
      </c>
      <c r="C15" s="72">
        <v>1</v>
      </c>
      <c r="D15" s="79" t="s">
        <v>54</v>
      </c>
      <c r="E15" s="79"/>
      <c r="F15" s="79"/>
      <c r="G15" s="79"/>
      <c r="H15" s="79"/>
      <c r="I15" s="79"/>
      <c r="J15" s="79"/>
      <c r="K15" s="72" t="s">
        <v>42</v>
      </c>
      <c r="L15" s="72">
        <v>360</v>
      </c>
      <c r="M15" s="62">
        <v>483.298</v>
      </c>
      <c r="N15" s="62">
        <v>484.03399999999999</v>
      </c>
      <c r="O15" s="59">
        <v>29.71</v>
      </c>
      <c r="P15" s="59">
        <v>23.52</v>
      </c>
      <c r="Q15" s="62">
        <f t="shared" si="0"/>
        <v>626.8858358</v>
      </c>
      <c r="R15" s="62">
        <f>Q15*L15</f>
        <v>225678.900888</v>
      </c>
      <c r="S15" s="62">
        <f>N15*(1+(P15/100))</f>
        <v>597.87879680000003</v>
      </c>
      <c r="T15" s="64">
        <f>S15*L15</f>
        <v>215236.36684800001</v>
      </c>
    </row>
    <row r="16" spans="1:20" x14ac:dyDescent="0.25">
      <c r="A16" s="77"/>
      <c r="B16" s="73"/>
      <c r="C16" s="73"/>
      <c r="D16" s="79"/>
      <c r="E16" s="79"/>
      <c r="F16" s="79"/>
      <c r="G16" s="79"/>
      <c r="H16" s="79"/>
      <c r="I16" s="79"/>
      <c r="J16" s="79"/>
      <c r="K16" s="73"/>
      <c r="L16" s="73"/>
      <c r="M16" s="63"/>
      <c r="N16" s="63"/>
      <c r="O16" s="60"/>
      <c r="P16" s="60"/>
      <c r="Q16" s="63"/>
      <c r="R16" s="63"/>
      <c r="S16" s="63"/>
      <c r="T16" s="65"/>
    </row>
    <row r="17" spans="1:20" x14ac:dyDescent="0.25">
      <c r="A17" s="75" t="s">
        <v>12</v>
      </c>
      <c r="B17" s="72" t="s">
        <v>16</v>
      </c>
      <c r="C17" s="72">
        <v>2</v>
      </c>
      <c r="D17" s="61" t="s">
        <v>21</v>
      </c>
      <c r="E17" s="61"/>
      <c r="F17" s="61"/>
      <c r="G17" s="61"/>
      <c r="H17" s="61"/>
      <c r="I17" s="61"/>
      <c r="J17" s="61"/>
      <c r="K17" s="72" t="s">
        <v>42</v>
      </c>
      <c r="L17" s="72">
        <v>360</v>
      </c>
      <c r="M17" s="62">
        <v>550.72799999999995</v>
      </c>
      <c r="N17" s="62">
        <v>551.46400000000006</v>
      </c>
      <c r="O17" s="59">
        <v>29.71</v>
      </c>
      <c r="P17" s="59">
        <v>23.52</v>
      </c>
      <c r="Q17" s="62">
        <f t="shared" si="0"/>
        <v>714.34928879999984</v>
      </c>
      <c r="R17" s="62">
        <f>Q17*L17</f>
        <v>257165.74396799994</v>
      </c>
      <c r="S17" s="62">
        <f>N17*(1+(P17/100))</f>
        <v>681.16833280000014</v>
      </c>
      <c r="T17" s="64">
        <f>S17*L17</f>
        <v>245220.59980800006</v>
      </c>
    </row>
    <row r="18" spans="1:20" x14ac:dyDescent="0.25">
      <c r="A18" s="77"/>
      <c r="B18" s="73"/>
      <c r="C18" s="73"/>
      <c r="D18" s="61"/>
      <c r="E18" s="61"/>
      <c r="F18" s="61"/>
      <c r="G18" s="61"/>
      <c r="H18" s="61"/>
      <c r="I18" s="61"/>
      <c r="J18" s="61"/>
      <c r="K18" s="73"/>
      <c r="L18" s="73"/>
      <c r="M18" s="63"/>
      <c r="N18" s="63"/>
      <c r="O18" s="60"/>
      <c r="P18" s="60"/>
      <c r="Q18" s="63"/>
      <c r="R18" s="63"/>
      <c r="S18" s="63"/>
      <c r="T18" s="65"/>
    </row>
    <row r="19" spans="1:20" x14ac:dyDescent="0.25">
      <c r="A19" s="75" t="s">
        <v>13</v>
      </c>
      <c r="B19" s="72" t="s">
        <v>16</v>
      </c>
      <c r="C19" s="72">
        <v>3</v>
      </c>
      <c r="D19" s="61" t="s">
        <v>22</v>
      </c>
      <c r="E19" s="61"/>
      <c r="F19" s="61"/>
      <c r="G19" s="61"/>
      <c r="H19" s="61"/>
      <c r="I19" s="61"/>
      <c r="J19" s="61"/>
      <c r="K19" s="72" t="s">
        <v>42</v>
      </c>
      <c r="L19" s="72">
        <v>360</v>
      </c>
      <c r="M19" s="62">
        <v>575.45000000000005</v>
      </c>
      <c r="N19" s="62">
        <v>576.17999999999995</v>
      </c>
      <c r="O19" s="59">
        <v>29.71</v>
      </c>
      <c r="P19" s="59">
        <v>23.52</v>
      </c>
      <c r="Q19" s="62">
        <f t="shared" si="0"/>
        <v>746.41619500000002</v>
      </c>
      <c r="R19" s="62">
        <f>Q19*L19</f>
        <v>268709.83020000003</v>
      </c>
      <c r="S19" s="62">
        <f>N19*(1+(P19/100))</f>
        <v>711.69753600000001</v>
      </c>
      <c r="T19" s="64">
        <f>S19*L19</f>
        <v>256211.11296</v>
      </c>
    </row>
    <row r="20" spans="1:20" x14ac:dyDescent="0.25">
      <c r="A20" s="77"/>
      <c r="B20" s="73"/>
      <c r="C20" s="73"/>
      <c r="D20" s="61"/>
      <c r="E20" s="61"/>
      <c r="F20" s="61"/>
      <c r="G20" s="61"/>
      <c r="H20" s="61"/>
      <c r="I20" s="61"/>
      <c r="J20" s="61"/>
      <c r="K20" s="73"/>
      <c r="L20" s="73"/>
      <c r="M20" s="63"/>
      <c r="N20" s="63"/>
      <c r="O20" s="60"/>
      <c r="P20" s="60"/>
      <c r="Q20" s="63"/>
      <c r="R20" s="63"/>
      <c r="S20" s="63"/>
      <c r="T20" s="65"/>
    </row>
    <row r="21" spans="1:20" x14ac:dyDescent="0.25">
      <c r="A21" s="75" t="s">
        <v>14</v>
      </c>
      <c r="B21" s="72" t="s">
        <v>16</v>
      </c>
      <c r="C21" s="72">
        <v>4</v>
      </c>
      <c r="D21" s="61" t="s">
        <v>23</v>
      </c>
      <c r="E21" s="61"/>
      <c r="F21" s="61"/>
      <c r="G21" s="61"/>
      <c r="H21" s="61"/>
      <c r="I21" s="61"/>
      <c r="J21" s="61"/>
      <c r="K21" s="72" t="s">
        <v>42</v>
      </c>
      <c r="L21" s="72">
        <v>3600</v>
      </c>
      <c r="M21" s="62">
        <v>21.75</v>
      </c>
      <c r="N21" s="62">
        <v>22</v>
      </c>
      <c r="O21" s="59">
        <v>29.71</v>
      </c>
      <c r="P21" s="59">
        <v>23.52</v>
      </c>
      <c r="Q21" s="62">
        <f t="shared" si="0"/>
        <v>28.211924999999997</v>
      </c>
      <c r="R21" s="62">
        <f>Q21*L21</f>
        <v>101562.93</v>
      </c>
      <c r="S21" s="62">
        <f>N21*(1+(P21/100))</f>
        <v>27.174400000000002</v>
      </c>
      <c r="T21" s="64">
        <f>S21*L21</f>
        <v>97827.840000000011</v>
      </c>
    </row>
    <row r="22" spans="1:20" x14ac:dyDescent="0.25">
      <c r="A22" s="76"/>
      <c r="B22" s="74"/>
      <c r="C22" s="74"/>
      <c r="D22" s="61"/>
      <c r="E22" s="61"/>
      <c r="F22" s="61"/>
      <c r="G22" s="61"/>
      <c r="H22" s="61"/>
      <c r="I22" s="61"/>
      <c r="J22" s="61"/>
      <c r="K22" s="74"/>
      <c r="L22" s="74"/>
      <c r="M22" s="80"/>
      <c r="N22" s="80"/>
      <c r="O22" s="81"/>
      <c r="P22" s="81"/>
      <c r="Q22" s="80"/>
      <c r="R22" s="80"/>
      <c r="S22" s="80"/>
      <c r="T22" s="78"/>
    </row>
    <row r="23" spans="1:20" x14ac:dyDescent="0.25">
      <c r="A23" s="77"/>
      <c r="B23" s="73"/>
      <c r="C23" s="73"/>
      <c r="D23" s="61"/>
      <c r="E23" s="61"/>
      <c r="F23" s="61"/>
      <c r="G23" s="61"/>
      <c r="H23" s="61"/>
      <c r="I23" s="61"/>
      <c r="J23" s="61"/>
      <c r="K23" s="73"/>
      <c r="L23" s="73"/>
      <c r="M23" s="63"/>
      <c r="N23" s="63"/>
      <c r="O23" s="60"/>
      <c r="P23" s="60"/>
      <c r="Q23" s="63"/>
      <c r="R23" s="63"/>
      <c r="S23" s="63"/>
      <c r="T23" s="65"/>
    </row>
    <row r="24" spans="1:20" ht="15.75" thickBot="1" x14ac:dyDescent="0.3">
      <c r="A24" s="94" t="s">
        <v>40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6"/>
      <c r="Q24" s="15" t="s">
        <v>37</v>
      </c>
      <c r="R24" s="16">
        <f>SUM(R4:R21)</f>
        <v>883038.51742889988</v>
      </c>
      <c r="S24" s="15" t="s">
        <v>38</v>
      </c>
      <c r="T24" s="17">
        <f>SUM(T4:T21)</f>
        <v>844327.97346559993</v>
      </c>
    </row>
    <row r="28" spans="1:20" x14ac:dyDescent="0.25">
      <c r="A28" s="85" t="s">
        <v>70</v>
      </c>
      <c r="B28" s="86"/>
      <c r="C28" s="87"/>
    </row>
    <row r="29" spans="1:20" x14ac:dyDescent="0.25">
      <c r="A29" s="88"/>
      <c r="B29" s="89"/>
      <c r="C29" s="90"/>
    </row>
  </sheetData>
  <mergeCells count="101">
    <mergeCell ref="A28:C29"/>
    <mergeCell ref="A1:T1"/>
    <mergeCell ref="A24:P24"/>
    <mergeCell ref="R17:R18"/>
    <mergeCell ref="S17:S18"/>
    <mergeCell ref="T17:T18"/>
    <mergeCell ref="M15:M16"/>
    <mergeCell ref="N15:N16"/>
    <mergeCell ref="O15:O16"/>
    <mergeCell ref="P15:P16"/>
    <mergeCell ref="Q15:Q16"/>
    <mergeCell ref="R15:R16"/>
    <mergeCell ref="S15:S16"/>
    <mergeCell ref="T15:T16"/>
    <mergeCell ref="M17:M18"/>
    <mergeCell ref="N17:N18"/>
    <mergeCell ref="O17:O18"/>
    <mergeCell ref="P17:P18"/>
    <mergeCell ref="Q17:Q18"/>
    <mergeCell ref="R21:R23"/>
    <mergeCell ref="S21:S23"/>
    <mergeCell ref="T21:T23"/>
    <mergeCell ref="M19:M20"/>
    <mergeCell ref="N19:N20"/>
    <mergeCell ref="D7:J7"/>
    <mergeCell ref="C15:C16"/>
    <mergeCell ref="C17:C18"/>
    <mergeCell ref="C19:C20"/>
    <mergeCell ref="C21:C23"/>
    <mergeCell ref="B8:T8"/>
    <mergeCell ref="P9:P13"/>
    <mergeCell ref="Q9:Q13"/>
    <mergeCell ref="R9:R13"/>
    <mergeCell ref="S9:S13"/>
    <mergeCell ref="O19:O20"/>
    <mergeCell ref="P19:P20"/>
    <mergeCell ref="Q19:Q20"/>
    <mergeCell ref="R19:R20"/>
    <mergeCell ref="S19:S20"/>
    <mergeCell ref="T19:T20"/>
    <mergeCell ref="M21:M23"/>
    <mergeCell ref="N21:N23"/>
    <mergeCell ref="O21:O23"/>
    <mergeCell ref="P21:P23"/>
    <mergeCell ref="Q21:Q23"/>
    <mergeCell ref="K9:K13"/>
    <mergeCell ref="L9:L13"/>
    <mergeCell ref="M9:M13"/>
    <mergeCell ref="N9:N13"/>
    <mergeCell ref="O9:O13"/>
    <mergeCell ref="K17:K18"/>
    <mergeCell ref="K19:K20"/>
    <mergeCell ref="K21:K23"/>
    <mergeCell ref="L15:L16"/>
    <mergeCell ref="L17:L18"/>
    <mergeCell ref="L19:L20"/>
    <mergeCell ref="L21:L23"/>
    <mergeCell ref="A4:A5"/>
    <mergeCell ref="B4:B5"/>
    <mergeCell ref="C4:C5"/>
    <mergeCell ref="K4:K5"/>
    <mergeCell ref="L4:L5"/>
    <mergeCell ref="B17:B18"/>
    <mergeCell ref="B19:B20"/>
    <mergeCell ref="B21:B23"/>
    <mergeCell ref="A21:A23"/>
    <mergeCell ref="A17:A18"/>
    <mergeCell ref="A19:A20"/>
    <mergeCell ref="A9:A13"/>
    <mergeCell ref="B9:B13"/>
    <mergeCell ref="C9:C13"/>
    <mergeCell ref="B14:T14"/>
    <mergeCell ref="B15:B16"/>
    <mergeCell ref="A15:A16"/>
    <mergeCell ref="K15:K16"/>
    <mergeCell ref="T9:T13"/>
    <mergeCell ref="D21:J23"/>
    <mergeCell ref="D9:J13"/>
    <mergeCell ref="D15:J16"/>
    <mergeCell ref="D17:J18"/>
    <mergeCell ref="D19:J20"/>
    <mergeCell ref="Q2:R2"/>
    <mergeCell ref="S2:T2"/>
    <mergeCell ref="M2:M3"/>
    <mergeCell ref="D2:J2"/>
    <mergeCell ref="B6:T6"/>
    <mergeCell ref="B3:J3"/>
    <mergeCell ref="K2:K3"/>
    <mergeCell ref="L2:L3"/>
    <mergeCell ref="N2:N3"/>
    <mergeCell ref="O2:O3"/>
    <mergeCell ref="P2:P3"/>
    <mergeCell ref="M4:M5"/>
    <mergeCell ref="N4:N5"/>
    <mergeCell ref="O4:O5"/>
    <mergeCell ref="P4:P5"/>
    <mergeCell ref="D4:J5"/>
    <mergeCell ref="Q4:Q5"/>
    <mergeCell ref="R4:R5"/>
    <mergeCell ref="S4:S5"/>
    <mergeCell ref="T4:T5"/>
  </mergeCells>
  <pageMargins left="0.511811024" right="0.511811024" top="0.78740157499999996" bottom="0.78740157499999996" header="0.31496062000000002" footer="0.31496062000000002"/>
  <pageSetup paperSize="9" scale="5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860EE-13D9-4A07-88C4-F78003080DC8}">
  <dimension ref="A1:E12"/>
  <sheetViews>
    <sheetView workbookViewId="0">
      <selection activeCell="E15" sqref="E15"/>
    </sheetView>
  </sheetViews>
  <sheetFormatPr defaultRowHeight="15" x14ac:dyDescent="0.25"/>
  <cols>
    <col min="2" max="2" width="11.42578125" bestFit="1" customWidth="1"/>
    <col min="5" max="5" width="11.42578125" bestFit="1" customWidth="1"/>
  </cols>
  <sheetData>
    <row r="1" spans="1:5" x14ac:dyDescent="0.25">
      <c r="A1" s="97" t="s">
        <v>43</v>
      </c>
      <c r="B1" s="98"/>
      <c r="D1" s="97" t="s">
        <v>43</v>
      </c>
      <c r="E1" s="98"/>
    </row>
    <row r="2" spans="1:5" x14ac:dyDescent="0.25">
      <c r="A2" s="99"/>
      <c r="B2" s="100"/>
      <c r="D2" s="99"/>
      <c r="E2" s="100"/>
    </row>
    <row r="3" spans="1:5" x14ac:dyDescent="0.25">
      <c r="A3" s="18"/>
      <c r="B3" s="19" t="s">
        <v>52</v>
      </c>
      <c r="D3" s="18"/>
      <c r="E3" s="19" t="s">
        <v>52</v>
      </c>
    </row>
    <row r="4" spans="1:5" x14ac:dyDescent="0.25">
      <c r="A4" s="18" t="s">
        <v>44</v>
      </c>
      <c r="B4" s="20">
        <v>4.9299999999999997E-2</v>
      </c>
      <c r="D4" s="18" t="s">
        <v>44</v>
      </c>
      <c r="E4" s="20">
        <v>4.9299999999999997E-2</v>
      </c>
    </row>
    <row r="5" spans="1:5" x14ac:dyDescent="0.25">
      <c r="A5" s="18" t="s">
        <v>45</v>
      </c>
      <c r="B5" s="20">
        <v>4.8999999999999998E-3</v>
      </c>
      <c r="D5" s="18" t="s">
        <v>45</v>
      </c>
      <c r="E5" s="20">
        <v>4.8999999999999998E-3</v>
      </c>
    </row>
    <row r="6" spans="1:5" x14ac:dyDescent="0.25">
      <c r="A6" s="18" t="s">
        <v>46</v>
      </c>
      <c r="B6" s="20">
        <v>1.3899999999999999E-2</v>
      </c>
      <c r="D6" s="18" t="s">
        <v>46</v>
      </c>
      <c r="E6" s="20">
        <v>1.3899999999999999E-2</v>
      </c>
    </row>
    <row r="7" spans="1:5" x14ac:dyDescent="0.25">
      <c r="A7" s="18" t="s">
        <v>47</v>
      </c>
      <c r="B7" s="20">
        <v>9.9000000000000008E-3</v>
      </c>
      <c r="D7" s="18" t="s">
        <v>47</v>
      </c>
      <c r="E7" s="20">
        <v>9.9000000000000008E-3</v>
      </c>
    </row>
    <row r="8" spans="1:5" x14ac:dyDescent="0.25">
      <c r="A8" s="18" t="s">
        <v>48</v>
      </c>
      <c r="B8" s="20">
        <v>8.0399999999999999E-2</v>
      </c>
      <c r="D8" s="18" t="s">
        <v>48</v>
      </c>
      <c r="E8" s="20">
        <v>8.0399999999999999E-2</v>
      </c>
    </row>
    <row r="9" spans="1:5" x14ac:dyDescent="0.25">
      <c r="A9" s="18" t="s">
        <v>49</v>
      </c>
      <c r="B9" s="20">
        <v>3.6499999999999998E-2</v>
      </c>
      <c r="D9" s="18" t="s">
        <v>49</v>
      </c>
      <c r="E9" s="20">
        <v>3.6499999999999998E-2</v>
      </c>
    </row>
    <row r="10" spans="1:5" x14ac:dyDescent="0.25">
      <c r="A10" s="18" t="s">
        <v>50</v>
      </c>
      <c r="B10" s="20">
        <v>0.02</v>
      </c>
      <c r="D10" s="18" t="s">
        <v>50</v>
      </c>
      <c r="E10" s="20">
        <v>0.02</v>
      </c>
    </row>
    <row r="11" spans="1:5" x14ac:dyDescent="0.25">
      <c r="A11" s="18" t="s">
        <v>51</v>
      </c>
      <c r="B11" s="20">
        <v>0</v>
      </c>
      <c r="D11" s="18" t="s">
        <v>51</v>
      </c>
      <c r="E11" s="20">
        <v>4.4999999999999998E-2</v>
      </c>
    </row>
    <row r="12" spans="1:5" ht="15.75" thickBot="1" x14ac:dyDescent="0.3">
      <c r="A12" s="21" t="s">
        <v>53</v>
      </c>
      <c r="B12" s="22">
        <f>(((1+B4+B5+B6)*(1+B7)*(1+B8))/(1-(B9+B10)))-1</f>
        <v>0.23518769992156852</v>
      </c>
      <c r="D12" s="21" t="s">
        <v>53</v>
      </c>
      <c r="E12" s="22">
        <f>(((1+E4+E5+E6)*(1+E7)*(1+E8))/(1-(E9+E10+E11)))-1</f>
        <v>0.29705018906622138</v>
      </c>
    </row>
  </sheetData>
  <mergeCells count="2">
    <mergeCell ref="A1:B2"/>
    <mergeCell ref="D1:E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D4EF3-5916-4FE9-A51E-D467BA1D1D9C}">
  <dimension ref="A1:I23"/>
  <sheetViews>
    <sheetView workbookViewId="0">
      <selection activeCell="L11" sqref="L11"/>
    </sheetView>
  </sheetViews>
  <sheetFormatPr defaultRowHeight="15" x14ac:dyDescent="0.25"/>
  <cols>
    <col min="3" max="3" width="76.85546875" bestFit="1" customWidth="1"/>
    <col min="7" max="7" width="11.5703125" customWidth="1"/>
    <col min="9" max="9" width="16.85546875" customWidth="1"/>
  </cols>
  <sheetData>
    <row r="1" spans="1:9" x14ac:dyDescent="0.25">
      <c r="A1" s="101" t="s">
        <v>56</v>
      </c>
      <c r="B1" s="102"/>
      <c r="C1" s="102"/>
      <c r="D1" s="102"/>
      <c r="E1" s="102"/>
      <c r="F1" s="102"/>
      <c r="G1" s="102"/>
      <c r="H1" s="102"/>
      <c r="I1" s="103"/>
    </row>
    <row r="2" spans="1:9" x14ac:dyDescent="0.25">
      <c r="A2" s="104" t="s">
        <v>57</v>
      </c>
      <c r="B2" s="105" t="s">
        <v>2</v>
      </c>
      <c r="C2" s="105" t="s">
        <v>3</v>
      </c>
      <c r="D2" s="105" t="s">
        <v>28</v>
      </c>
      <c r="E2" s="105" t="s">
        <v>60</v>
      </c>
      <c r="F2" s="106"/>
      <c r="G2" s="107" t="s">
        <v>31</v>
      </c>
      <c r="H2" s="106"/>
      <c r="I2" s="108" t="s">
        <v>61</v>
      </c>
    </row>
    <row r="3" spans="1:9" x14ac:dyDescent="0.25">
      <c r="A3" s="104"/>
      <c r="B3" s="105"/>
      <c r="C3" s="105"/>
      <c r="D3" s="105"/>
      <c r="E3" s="105"/>
      <c r="F3" s="106"/>
      <c r="G3" s="107"/>
      <c r="H3" s="106"/>
      <c r="I3" s="108"/>
    </row>
    <row r="4" spans="1:9" ht="30" x14ac:dyDescent="0.25">
      <c r="A4" s="18" t="s">
        <v>58</v>
      </c>
      <c r="B4" s="1">
        <v>1</v>
      </c>
      <c r="C4" s="2" t="s">
        <v>71</v>
      </c>
      <c r="D4" s="1" t="s">
        <v>62</v>
      </c>
      <c r="E4" s="1"/>
      <c r="F4" s="1"/>
      <c r="G4" s="1">
        <f>SUM(G5:G7)</f>
        <v>483.298</v>
      </c>
      <c r="H4" s="1"/>
      <c r="I4" s="23">
        <f>SUM(I5:I7)</f>
        <v>484.03399999999999</v>
      </c>
    </row>
    <row r="5" spans="1:9" x14ac:dyDescent="0.25">
      <c r="A5" s="18" t="s">
        <v>59</v>
      </c>
      <c r="B5" s="1">
        <v>3281</v>
      </c>
      <c r="C5" s="1" t="s">
        <v>64</v>
      </c>
      <c r="D5" s="1" t="s">
        <v>62</v>
      </c>
      <c r="E5" s="1">
        <v>1</v>
      </c>
      <c r="F5" s="1">
        <v>476.51</v>
      </c>
      <c r="G5" s="1">
        <f>E5*F5</f>
        <v>476.51</v>
      </c>
      <c r="H5" s="1">
        <v>476.51</v>
      </c>
      <c r="I5" s="23">
        <f>H5*E5</f>
        <v>476.51</v>
      </c>
    </row>
    <row r="6" spans="1:9" x14ac:dyDescent="0.25">
      <c r="A6" s="18" t="s">
        <v>15</v>
      </c>
      <c r="B6" s="1">
        <v>88242</v>
      </c>
      <c r="C6" s="1" t="s">
        <v>65</v>
      </c>
      <c r="D6" s="1" t="s">
        <v>63</v>
      </c>
      <c r="E6" s="1">
        <v>0.2</v>
      </c>
      <c r="F6" s="1">
        <v>15.36</v>
      </c>
      <c r="G6" s="1">
        <f t="shared" ref="G6:G7" si="0">E6*F6</f>
        <v>3.0720000000000001</v>
      </c>
      <c r="H6" s="1">
        <v>16.95</v>
      </c>
      <c r="I6" s="23">
        <f t="shared" ref="I6:I7" si="1">H6*E6</f>
        <v>3.39</v>
      </c>
    </row>
    <row r="7" spans="1:9" x14ac:dyDescent="0.25">
      <c r="A7" s="18" t="s">
        <v>15</v>
      </c>
      <c r="B7" s="1">
        <v>88309</v>
      </c>
      <c r="C7" s="1" t="s">
        <v>66</v>
      </c>
      <c r="D7" s="1" t="s">
        <v>63</v>
      </c>
      <c r="E7" s="1">
        <v>0.2</v>
      </c>
      <c r="F7" s="1">
        <v>18.579999999999998</v>
      </c>
      <c r="G7" s="1">
        <f t="shared" si="0"/>
        <v>3.7159999999999997</v>
      </c>
      <c r="H7" s="1">
        <v>20.67</v>
      </c>
      <c r="I7" s="23">
        <f t="shared" si="1"/>
        <v>4.1340000000000003</v>
      </c>
    </row>
    <row r="8" spans="1:9" ht="15.75" thickBot="1" x14ac:dyDescent="0.3"/>
    <row r="9" spans="1:9" x14ac:dyDescent="0.25">
      <c r="A9" s="109" t="s">
        <v>56</v>
      </c>
      <c r="B9" s="110"/>
      <c r="C9" s="110"/>
      <c r="D9" s="110"/>
      <c r="E9" s="110"/>
      <c r="F9" s="110"/>
      <c r="G9" s="110"/>
      <c r="H9" s="110"/>
      <c r="I9" s="111"/>
    </row>
    <row r="10" spans="1:9" x14ac:dyDescent="0.25">
      <c r="A10" s="104" t="s">
        <v>57</v>
      </c>
      <c r="B10" s="105" t="s">
        <v>2</v>
      </c>
      <c r="C10" s="105" t="s">
        <v>3</v>
      </c>
      <c r="D10" s="105" t="s">
        <v>28</v>
      </c>
      <c r="E10" s="105" t="s">
        <v>60</v>
      </c>
      <c r="F10" s="107"/>
      <c r="G10" s="107" t="s">
        <v>31</v>
      </c>
      <c r="H10" s="107"/>
      <c r="I10" s="108" t="s">
        <v>61</v>
      </c>
    </row>
    <row r="11" spans="1:9" x14ac:dyDescent="0.25">
      <c r="A11" s="104"/>
      <c r="B11" s="105"/>
      <c r="C11" s="105"/>
      <c r="D11" s="105"/>
      <c r="E11" s="105"/>
      <c r="F11" s="107"/>
      <c r="G11" s="107"/>
      <c r="H11" s="107"/>
      <c r="I11" s="108"/>
    </row>
    <row r="12" spans="1:9" ht="45" x14ac:dyDescent="0.25">
      <c r="A12" s="18" t="s">
        <v>58</v>
      </c>
      <c r="B12" s="1">
        <v>2</v>
      </c>
      <c r="C12" s="2" t="s">
        <v>67</v>
      </c>
      <c r="D12" s="1" t="s">
        <v>62</v>
      </c>
      <c r="E12" s="1"/>
      <c r="F12" s="1"/>
      <c r="G12" s="1">
        <f>SUM(G13:G15)</f>
        <v>550.72800000000007</v>
      </c>
      <c r="H12" s="1"/>
      <c r="I12" s="23">
        <f>SUM(I13:I15)</f>
        <v>551.46400000000006</v>
      </c>
    </row>
    <row r="13" spans="1:9" ht="45" x14ac:dyDescent="0.25">
      <c r="A13" s="18" t="s">
        <v>59</v>
      </c>
      <c r="B13" s="1">
        <v>11894</v>
      </c>
      <c r="C13" s="2" t="s">
        <v>68</v>
      </c>
      <c r="D13" s="1" t="s">
        <v>62</v>
      </c>
      <c r="E13" s="1">
        <v>1</v>
      </c>
      <c r="F13" s="1">
        <v>543.94000000000005</v>
      </c>
      <c r="G13" s="1">
        <f>E13*F13</f>
        <v>543.94000000000005</v>
      </c>
      <c r="H13" s="1">
        <v>543.94000000000005</v>
      </c>
      <c r="I13" s="23">
        <f>H13*E13</f>
        <v>543.94000000000005</v>
      </c>
    </row>
    <row r="14" spans="1:9" x14ac:dyDescent="0.25">
      <c r="A14" s="18" t="s">
        <v>15</v>
      </c>
      <c r="B14" s="1">
        <v>88242</v>
      </c>
      <c r="C14" s="1" t="s">
        <v>65</v>
      </c>
      <c r="D14" s="1" t="s">
        <v>63</v>
      </c>
      <c r="E14" s="1">
        <v>0.2</v>
      </c>
      <c r="F14" s="1">
        <v>15.36</v>
      </c>
      <c r="G14" s="1">
        <f t="shared" ref="G14:G15" si="2">E14*F14</f>
        <v>3.0720000000000001</v>
      </c>
      <c r="H14" s="1">
        <v>16.95</v>
      </c>
      <c r="I14" s="23">
        <f t="shared" ref="I14:I15" si="3">H14*E14</f>
        <v>3.39</v>
      </c>
    </row>
    <row r="15" spans="1:9" x14ac:dyDescent="0.25">
      <c r="A15" s="18" t="s">
        <v>15</v>
      </c>
      <c r="B15" s="1">
        <v>88309</v>
      </c>
      <c r="C15" s="1" t="s">
        <v>66</v>
      </c>
      <c r="D15" s="1" t="s">
        <v>63</v>
      </c>
      <c r="E15" s="1">
        <v>0.2</v>
      </c>
      <c r="F15" s="1">
        <v>18.579999999999998</v>
      </c>
      <c r="G15" s="1">
        <f t="shared" si="2"/>
        <v>3.7159999999999997</v>
      </c>
      <c r="H15" s="1">
        <v>20.67</v>
      </c>
      <c r="I15" s="23">
        <f t="shared" si="3"/>
        <v>4.1340000000000003</v>
      </c>
    </row>
    <row r="16" spans="1:9" ht="15.75" thickBot="1" x14ac:dyDescent="0.3"/>
    <row r="17" spans="1:9" x14ac:dyDescent="0.25">
      <c r="A17" s="109" t="s">
        <v>56</v>
      </c>
      <c r="B17" s="110"/>
      <c r="C17" s="110"/>
      <c r="D17" s="110"/>
      <c r="E17" s="110"/>
      <c r="F17" s="110"/>
      <c r="G17" s="110"/>
      <c r="H17" s="110"/>
      <c r="I17" s="111"/>
    </row>
    <row r="18" spans="1:9" x14ac:dyDescent="0.25">
      <c r="A18" s="104" t="s">
        <v>57</v>
      </c>
      <c r="B18" s="105" t="s">
        <v>2</v>
      </c>
      <c r="C18" s="105" t="s">
        <v>3</v>
      </c>
      <c r="D18" s="105" t="s">
        <v>28</v>
      </c>
      <c r="E18" s="105" t="s">
        <v>60</v>
      </c>
      <c r="F18" s="107"/>
      <c r="G18" s="107" t="s">
        <v>31</v>
      </c>
      <c r="H18" s="107"/>
      <c r="I18" s="108" t="s">
        <v>61</v>
      </c>
    </row>
    <row r="19" spans="1:9" x14ac:dyDescent="0.25">
      <c r="A19" s="104"/>
      <c r="B19" s="105"/>
      <c r="C19" s="105"/>
      <c r="D19" s="105"/>
      <c r="E19" s="105"/>
      <c r="F19" s="107"/>
      <c r="G19" s="107"/>
      <c r="H19" s="107"/>
      <c r="I19" s="108"/>
    </row>
    <row r="20" spans="1:9" x14ac:dyDescent="0.25">
      <c r="A20" s="18" t="s">
        <v>58</v>
      </c>
      <c r="B20" s="1">
        <v>1</v>
      </c>
      <c r="C20" s="1" t="s">
        <v>22</v>
      </c>
      <c r="D20" s="1" t="s">
        <v>62</v>
      </c>
      <c r="E20" s="1"/>
      <c r="F20" s="1">
        <v>0</v>
      </c>
      <c r="G20" s="1">
        <f>SUM(G21:G23)</f>
        <v>575.44799999999998</v>
      </c>
      <c r="H20" s="1"/>
      <c r="I20" s="23">
        <f>SUM(I21:I23)</f>
        <v>576.18399999999997</v>
      </c>
    </row>
    <row r="21" spans="1:9" x14ac:dyDescent="0.25">
      <c r="A21" s="18" t="s">
        <v>59</v>
      </c>
      <c r="B21" s="1">
        <v>3282</v>
      </c>
      <c r="C21" s="1" t="s">
        <v>69</v>
      </c>
      <c r="D21" s="1" t="s">
        <v>62</v>
      </c>
      <c r="E21" s="1">
        <v>1</v>
      </c>
      <c r="F21" s="1">
        <v>568.66</v>
      </c>
      <c r="G21" s="1">
        <f>E21*F21</f>
        <v>568.66</v>
      </c>
      <c r="H21" s="1">
        <v>568.66</v>
      </c>
      <c r="I21" s="23">
        <f>H21*E21</f>
        <v>568.66</v>
      </c>
    </row>
    <row r="22" spans="1:9" x14ac:dyDescent="0.25">
      <c r="A22" s="18" t="s">
        <v>15</v>
      </c>
      <c r="B22" s="1">
        <v>88242</v>
      </c>
      <c r="C22" s="1" t="s">
        <v>65</v>
      </c>
      <c r="D22" s="1" t="s">
        <v>63</v>
      </c>
      <c r="E22" s="1">
        <v>0.2</v>
      </c>
      <c r="F22" s="1">
        <v>15.36</v>
      </c>
      <c r="G22" s="1">
        <f t="shared" ref="G22:G23" si="4">E22*F22</f>
        <v>3.0720000000000001</v>
      </c>
      <c r="H22" s="1">
        <v>16.95</v>
      </c>
      <c r="I22" s="23">
        <f t="shared" ref="I22:I23" si="5">H22*E22</f>
        <v>3.39</v>
      </c>
    </row>
    <row r="23" spans="1:9" x14ac:dyDescent="0.25">
      <c r="A23" s="18" t="s">
        <v>15</v>
      </c>
      <c r="B23" s="1">
        <v>88309</v>
      </c>
      <c r="C23" s="1" t="s">
        <v>66</v>
      </c>
      <c r="D23" s="1" t="s">
        <v>63</v>
      </c>
      <c r="E23" s="1">
        <v>0.2</v>
      </c>
      <c r="F23" s="1">
        <v>18.579999999999998</v>
      </c>
      <c r="G23" s="1">
        <f t="shared" si="4"/>
        <v>3.7159999999999997</v>
      </c>
      <c r="H23" s="1">
        <v>20.67</v>
      </c>
      <c r="I23" s="23">
        <f t="shared" si="5"/>
        <v>4.1340000000000003</v>
      </c>
    </row>
  </sheetData>
  <mergeCells count="30">
    <mergeCell ref="A17:I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A9:I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F60B-8CC5-4884-8517-6B5DF831B78E}">
  <dimension ref="A1:AT25"/>
  <sheetViews>
    <sheetView topLeftCell="A9" workbookViewId="0">
      <selection activeCell="S2" sqref="S2"/>
    </sheetView>
  </sheetViews>
  <sheetFormatPr defaultRowHeight="15" x14ac:dyDescent="0.25"/>
  <cols>
    <col min="9" max="9" width="5.7109375" hidden="1" customWidth="1"/>
    <col min="10" max="10" width="7" hidden="1" customWidth="1"/>
    <col min="11" max="11" width="17.7109375" hidden="1" customWidth="1"/>
    <col min="12" max="12" width="21.5703125" hidden="1" customWidth="1"/>
    <col min="13" max="13" width="15.140625" hidden="1" customWidth="1"/>
    <col min="14" max="14" width="20" hidden="1" customWidth="1"/>
    <col min="15" max="15" width="15" hidden="1" customWidth="1"/>
    <col min="16" max="16" width="13.7109375" hidden="1" customWidth="1"/>
    <col min="17" max="17" width="16.5703125" hidden="1" customWidth="1"/>
    <col min="18" max="18" width="13.7109375" hidden="1" customWidth="1"/>
    <col min="19" max="19" width="15.140625" customWidth="1"/>
    <col min="20" max="32" width="12.5703125" customWidth="1"/>
    <col min="33" max="33" width="15.140625" bestFit="1" customWidth="1"/>
    <col min="34" max="46" width="12.5703125" bestFit="1" customWidth="1"/>
  </cols>
  <sheetData>
    <row r="1" spans="1:46" x14ac:dyDescent="0.25">
      <c r="A1" s="11" t="s">
        <v>0</v>
      </c>
      <c r="B1" s="44" t="s">
        <v>3</v>
      </c>
      <c r="C1" s="45"/>
      <c r="D1" s="45"/>
      <c r="E1" s="45"/>
      <c r="F1" s="45"/>
      <c r="G1" s="45"/>
      <c r="H1" s="46"/>
      <c r="I1" s="51" t="s">
        <v>42</v>
      </c>
      <c r="J1" s="51" t="s">
        <v>41</v>
      </c>
      <c r="K1" s="42" t="s">
        <v>39</v>
      </c>
      <c r="L1" s="42" t="s">
        <v>32</v>
      </c>
      <c r="M1" s="53" t="s">
        <v>33</v>
      </c>
      <c r="N1" s="55" t="s">
        <v>34</v>
      </c>
      <c r="O1" s="40" t="s">
        <v>37</v>
      </c>
      <c r="P1" s="40"/>
      <c r="Q1" s="40" t="s">
        <v>38</v>
      </c>
      <c r="R1" s="44"/>
      <c r="S1" s="112" t="s">
        <v>37</v>
      </c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4"/>
      <c r="AG1" s="112" t="s">
        <v>87</v>
      </c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4"/>
    </row>
    <row r="2" spans="1:46" x14ac:dyDescent="0.25">
      <c r="A2" s="12" t="s">
        <v>6</v>
      </c>
      <c r="B2" s="48"/>
      <c r="C2" s="48"/>
      <c r="D2" s="48"/>
      <c r="E2" s="48"/>
      <c r="F2" s="48"/>
      <c r="G2" s="48"/>
      <c r="H2" s="50"/>
      <c r="I2" s="52"/>
      <c r="J2" s="52"/>
      <c r="K2" s="43"/>
      <c r="L2" s="43"/>
      <c r="M2" s="54"/>
      <c r="N2" s="56"/>
      <c r="O2" s="5" t="s">
        <v>36</v>
      </c>
      <c r="P2" s="5" t="s">
        <v>35</v>
      </c>
      <c r="Q2" s="5" t="s">
        <v>36</v>
      </c>
      <c r="R2" s="30" t="s">
        <v>35</v>
      </c>
      <c r="S2" s="5" t="s">
        <v>72</v>
      </c>
      <c r="T2" s="5" t="s">
        <v>73</v>
      </c>
      <c r="U2" s="5" t="s">
        <v>74</v>
      </c>
      <c r="V2" s="5" t="s">
        <v>75</v>
      </c>
      <c r="W2" s="5" t="s">
        <v>76</v>
      </c>
      <c r="X2" s="5" t="s">
        <v>77</v>
      </c>
      <c r="Y2" s="5" t="s">
        <v>78</v>
      </c>
      <c r="Z2" s="5" t="s">
        <v>79</v>
      </c>
      <c r="AA2" s="5" t="s">
        <v>80</v>
      </c>
      <c r="AB2" s="5" t="s">
        <v>81</v>
      </c>
      <c r="AC2" s="5" t="s">
        <v>82</v>
      </c>
      <c r="AD2" s="5" t="s">
        <v>83</v>
      </c>
      <c r="AE2" s="5" t="s">
        <v>84</v>
      </c>
      <c r="AF2" s="5" t="s">
        <v>85</v>
      </c>
      <c r="AG2" s="5" t="s">
        <v>72</v>
      </c>
      <c r="AH2" s="5" t="s">
        <v>73</v>
      </c>
      <c r="AI2" s="5" t="s">
        <v>74</v>
      </c>
      <c r="AJ2" s="5" t="s">
        <v>75</v>
      </c>
      <c r="AK2" s="5" t="s">
        <v>76</v>
      </c>
      <c r="AL2" s="5" t="s">
        <v>77</v>
      </c>
      <c r="AM2" s="5" t="s">
        <v>78</v>
      </c>
      <c r="AN2" s="5" t="s">
        <v>79</v>
      </c>
      <c r="AO2" s="5" t="s">
        <v>80</v>
      </c>
      <c r="AP2" s="5" t="s">
        <v>81</v>
      </c>
      <c r="AQ2" s="5" t="s">
        <v>82</v>
      </c>
      <c r="AR2" s="5" t="s">
        <v>83</v>
      </c>
      <c r="AS2" s="5" t="s">
        <v>84</v>
      </c>
      <c r="AT2" s="5" t="s">
        <v>85</v>
      </c>
    </row>
    <row r="3" spans="1:46" x14ac:dyDescent="0.25">
      <c r="A3" s="66" t="s">
        <v>4</v>
      </c>
      <c r="B3" s="61" t="s">
        <v>18</v>
      </c>
      <c r="C3" s="61"/>
      <c r="D3" s="61"/>
      <c r="E3" s="61"/>
      <c r="F3" s="61"/>
      <c r="G3" s="61"/>
      <c r="H3" s="61"/>
      <c r="I3" s="70" t="s">
        <v>29</v>
      </c>
      <c r="J3" s="59">
        <v>10</v>
      </c>
      <c r="K3" s="57">
        <v>543.07000000000005</v>
      </c>
      <c r="L3" s="57">
        <v>558</v>
      </c>
      <c r="M3" s="59">
        <v>29.71</v>
      </c>
      <c r="N3" s="59">
        <v>23.52</v>
      </c>
      <c r="O3" s="62">
        <f>K3*(1+(M3/100))</f>
        <v>704.41609700000004</v>
      </c>
      <c r="P3" s="62">
        <f>O3*J3</f>
        <v>7044.1609700000008</v>
      </c>
      <c r="Q3" s="62">
        <f>L3*(1+(N3/100))</f>
        <v>689.24160000000006</v>
      </c>
      <c r="R3" s="115">
        <f>Q3*J3</f>
        <v>6892.4160000000011</v>
      </c>
      <c r="S3" s="34">
        <v>1</v>
      </c>
      <c r="T3" s="34">
        <f>S3</f>
        <v>1</v>
      </c>
      <c r="U3" s="35" t="s">
        <v>86</v>
      </c>
      <c r="V3" s="35" t="s">
        <v>86</v>
      </c>
      <c r="W3" s="35" t="s">
        <v>86</v>
      </c>
      <c r="X3" s="35" t="s">
        <v>86</v>
      </c>
      <c r="Y3" s="35" t="s">
        <v>86</v>
      </c>
      <c r="Z3" s="35" t="s">
        <v>86</v>
      </c>
      <c r="AA3" s="35" t="s">
        <v>86</v>
      </c>
      <c r="AB3" s="35" t="s">
        <v>86</v>
      </c>
      <c r="AC3" s="35" t="s">
        <v>86</v>
      </c>
      <c r="AD3" s="35" t="s">
        <v>86</v>
      </c>
      <c r="AE3" s="35" t="s">
        <v>86</v>
      </c>
      <c r="AF3" s="35" t="s">
        <v>86</v>
      </c>
      <c r="AG3" s="34">
        <v>1</v>
      </c>
      <c r="AH3" s="34">
        <f>AG3</f>
        <v>1</v>
      </c>
      <c r="AI3" s="35" t="s">
        <v>86</v>
      </c>
      <c r="AJ3" s="35" t="s">
        <v>86</v>
      </c>
      <c r="AK3" s="35" t="s">
        <v>86</v>
      </c>
      <c r="AL3" s="35" t="s">
        <v>86</v>
      </c>
      <c r="AM3" s="35" t="s">
        <v>86</v>
      </c>
      <c r="AN3" s="35" t="s">
        <v>86</v>
      </c>
      <c r="AO3" s="35" t="s">
        <v>86</v>
      </c>
      <c r="AP3" s="35" t="s">
        <v>86</v>
      </c>
      <c r="AQ3" s="35" t="s">
        <v>86</v>
      </c>
      <c r="AR3" s="35" t="s">
        <v>86</v>
      </c>
      <c r="AS3" s="35" t="s">
        <v>86</v>
      </c>
      <c r="AT3" s="35" t="s">
        <v>86</v>
      </c>
    </row>
    <row r="4" spans="1:46" x14ac:dyDescent="0.25">
      <c r="A4" s="67"/>
      <c r="B4" s="61"/>
      <c r="C4" s="61"/>
      <c r="D4" s="61"/>
      <c r="E4" s="61"/>
      <c r="F4" s="61"/>
      <c r="G4" s="61"/>
      <c r="H4" s="61"/>
      <c r="I4" s="71"/>
      <c r="J4" s="60"/>
      <c r="K4" s="58"/>
      <c r="L4" s="58"/>
      <c r="M4" s="60"/>
      <c r="N4" s="60"/>
      <c r="O4" s="63"/>
      <c r="P4" s="63"/>
      <c r="Q4" s="63"/>
      <c r="R4" s="117"/>
      <c r="S4" s="36">
        <f>P3</f>
        <v>7044.1609700000008</v>
      </c>
      <c r="T4" s="36">
        <f>S4</f>
        <v>7044.1609700000008</v>
      </c>
      <c r="U4" s="35" t="s">
        <v>86</v>
      </c>
      <c r="V4" s="35" t="s">
        <v>86</v>
      </c>
      <c r="W4" s="35" t="s">
        <v>86</v>
      </c>
      <c r="X4" s="35" t="s">
        <v>86</v>
      </c>
      <c r="Y4" s="35" t="s">
        <v>86</v>
      </c>
      <c r="Z4" s="35" t="s">
        <v>86</v>
      </c>
      <c r="AA4" s="35" t="s">
        <v>86</v>
      </c>
      <c r="AB4" s="35" t="s">
        <v>86</v>
      </c>
      <c r="AC4" s="35" t="s">
        <v>86</v>
      </c>
      <c r="AD4" s="35" t="s">
        <v>86</v>
      </c>
      <c r="AE4" s="35" t="s">
        <v>86</v>
      </c>
      <c r="AF4" s="35" t="s">
        <v>86</v>
      </c>
      <c r="AG4" s="36">
        <f>R3</f>
        <v>6892.4160000000011</v>
      </c>
      <c r="AH4" s="36">
        <f>AG4</f>
        <v>6892.4160000000011</v>
      </c>
      <c r="AI4" s="35" t="s">
        <v>86</v>
      </c>
      <c r="AJ4" s="35" t="s">
        <v>86</v>
      </c>
      <c r="AK4" s="35" t="s">
        <v>86</v>
      </c>
      <c r="AL4" s="35" t="s">
        <v>86</v>
      </c>
      <c r="AM4" s="35" t="s">
        <v>86</v>
      </c>
      <c r="AN4" s="35" t="s">
        <v>86</v>
      </c>
      <c r="AO4" s="35" t="s">
        <v>86</v>
      </c>
      <c r="AP4" s="35" t="s">
        <v>86</v>
      </c>
      <c r="AQ4" s="35" t="s">
        <v>86</v>
      </c>
      <c r="AR4" s="35" t="s">
        <v>86</v>
      </c>
      <c r="AS4" s="35" t="s">
        <v>86</v>
      </c>
      <c r="AT4" s="35" t="s">
        <v>86</v>
      </c>
    </row>
    <row r="5" spans="1:46" x14ac:dyDescent="0.25">
      <c r="A5" s="12" t="s">
        <v>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34">
        <v>1</v>
      </c>
      <c r="T5" s="34">
        <f>S5</f>
        <v>1</v>
      </c>
      <c r="U5" s="35" t="s">
        <v>86</v>
      </c>
      <c r="V5" s="35" t="s">
        <v>86</v>
      </c>
      <c r="W5" s="35" t="s">
        <v>86</v>
      </c>
      <c r="X5" s="35" t="s">
        <v>86</v>
      </c>
      <c r="Y5" s="35" t="s">
        <v>86</v>
      </c>
      <c r="Z5" s="35" t="s">
        <v>86</v>
      </c>
      <c r="AA5" s="35" t="s">
        <v>86</v>
      </c>
      <c r="AB5" s="35" t="s">
        <v>86</v>
      </c>
      <c r="AC5" s="35" t="s">
        <v>86</v>
      </c>
      <c r="AD5" s="35" t="s">
        <v>86</v>
      </c>
      <c r="AE5" s="35" t="s">
        <v>86</v>
      </c>
      <c r="AF5" s="35" t="s">
        <v>86</v>
      </c>
      <c r="AG5" s="34">
        <v>1</v>
      </c>
      <c r="AH5" s="34">
        <f>AG5</f>
        <v>1</v>
      </c>
      <c r="AI5" s="35" t="s">
        <v>86</v>
      </c>
      <c r="AJ5" s="35" t="s">
        <v>86</v>
      </c>
      <c r="AK5" s="35" t="s">
        <v>86</v>
      </c>
      <c r="AL5" s="35" t="s">
        <v>86</v>
      </c>
      <c r="AM5" s="35" t="s">
        <v>86</v>
      </c>
      <c r="AN5" s="35" t="s">
        <v>86</v>
      </c>
      <c r="AO5" s="35" t="s">
        <v>86</v>
      </c>
      <c r="AP5" s="35" t="s">
        <v>86</v>
      </c>
      <c r="AQ5" s="35" t="s">
        <v>86</v>
      </c>
      <c r="AR5" s="35" t="s">
        <v>86</v>
      </c>
      <c r="AS5" s="35" t="s">
        <v>86</v>
      </c>
      <c r="AT5" s="35" t="s">
        <v>86</v>
      </c>
    </row>
    <row r="6" spans="1:46" x14ac:dyDescent="0.25">
      <c r="A6" s="12" t="s">
        <v>5</v>
      </c>
      <c r="B6" s="82" t="s">
        <v>19</v>
      </c>
      <c r="C6" s="83"/>
      <c r="D6" s="83"/>
      <c r="E6" s="83"/>
      <c r="F6" s="83"/>
      <c r="G6" s="83"/>
      <c r="H6" s="84"/>
      <c r="I6" s="7" t="s">
        <v>29</v>
      </c>
      <c r="J6" s="6">
        <v>2.5</v>
      </c>
      <c r="K6" s="8">
        <v>310.07</v>
      </c>
      <c r="L6" s="8">
        <v>315.5</v>
      </c>
      <c r="M6" s="9">
        <v>29.71</v>
      </c>
      <c r="N6" s="9">
        <v>23.52</v>
      </c>
      <c r="O6" s="8">
        <f t="shared" ref="O6:O22" si="0">K6*(1+(M6/100))</f>
        <v>402.19179699999995</v>
      </c>
      <c r="P6" s="8">
        <f>O6*J6</f>
        <v>1005.4794924999999</v>
      </c>
      <c r="Q6" s="8">
        <f>L6*(1+(N6/100))</f>
        <v>389.7056</v>
      </c>
      <c r="R6" s="31">
        <f>Q6*J6</f>
        <v>974.26400000000001</v>
      </c>
      <c r="S6" s="36">
        <f>P6</f>
        <v>1005.4794924999999</v>
      </c>
      <c r="T6" s="36">
        <f>S6</f>
        <v>1005.4794924999999</v>
      </c>
      <c r="U6" s="35" t="s">
        <v>86</v>
      </c>
      <c r="V6" s="35" t="s">
        <v>86</v>
      </c>
      <c r="W6" s="35" t="s">
        <v>86</v>
      </c>
      <c r="X6" s="35" t="s">
        <v>86</v>
      </c>
      <c r="Y6" s="35" t="s">
        <v>86</v>
      </c>
      <c r="Z6" s="35" t="s">
        <v>86</v>
      </c>
      <c r="AA6" s="35" t="s">
        <v>86</v>
      </c>
      <c r="AB6" s="35" t="s">
        <v>86</v>
      </c>
      <c r="AC6" s="35" t="s">
        <v>86</v>
      </c>
      <c r="AD6" s="35" t="s">
        <v>86</v>
      </c>
      <c r="AE6" s="35" t="s">
        <v>86</v>
      </c>
      <c r="AF6" s="35" t="s">
        <v>86</v>
      </c>
      <c r="AG6" s="36">
        <f>R6</f>
        <v>974.26400000000001</v>
      </c>
      <c r="AH6" s="36">
        <f>AG6</f>
        <v>974.26400000000001</v>
      </c>
      <c r="AI6" s="35" t="s">
        <v>86</v>
      </c>
      <c r="AJ6" s="35" t="s">
        <v>86</v>
      </c>
      <c r="AK6" s="35" t="s">
        <v>86</v>
      </c>
      <c r="AL6" s="35" t="s">
        <v>86</v>
      </c>
      <c r="AM6" s="35" t="s">
        <v>86</v>
      </c>
      <c r="AN6" s="35" t="s">
        <v>86</v>
      </c>
      <c r="AO6" s="35" t="s">
        <v>86</v>
      </c>
      <c r="AP6" s="35" t="s">
        <v>86</v>
      </c>
      <c r="AQ6" s="35" t="s">
        <v>86</v>
      </c>
      <c r="AR6" s="35" t="s">
        <v>86</v>
      </c>
      <c r="AS6" s="35" t="s">
        <v>86</v>
      </c>
      <c r="AT6" s="35" t="s">
        <v>86</v>
      </c>
    </row>
    <row r="7" spans="1:46" x14ac:dyDescent="0.25">
      <c r="A7" s="12" t="s">
        <v>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36">
        <f>SUM(T9:AF9)</f>
        <v>21871.471910399996</v>
      </c>
      <c r="T7" s="37">
        <f>SUM(T8:AF8)</f>
        <v>1</v>
      </c>
      <c r="U7" s="35" t="s">
        <v>86</v>
      </c>
      <c r="V7" s="35" t="s">
        <v>86</v>
      </c>
      <c r="W7" s="35" t="s">
        <v>86</v>
      </c>
      <c r="X7" s="35" t="s">
        <v>86</v>
      </c>
      <c r="Y7" s="35" t="s">
        <v>86</v>
      </c>
      <c r="Z7" s="35" t="s">
        <v>86</v>
      </c>
      <c r="AA7" s="35" t="s">
        <v>86</v>
      </c>
      <c r="AB7" s="35" t="s">
        <v>86</v>
      </c>
      <c r="AC7" s="35" t="s">
        <v>86</v>
      </c>
      <c r="AD7" s="35" t="s">
        <v>86</v>
      </c>
      <c r="AE7" s="35" t="s">
        <v>86</v>
      </c>
      <c r="AF7" s="35" t="s">
        <v>86</v>
      </c>
      <c r="AG7" s="36">
        <f>SUM(AH9:AT9)</f>
        <v>21965.373849600001</v>
      </c>
      <c r="AH7" s="37">
        <f>SUM(AH8:AT8)</f>
        <v>1</v>
      </c>
      <c r="AI7" s="35" t="s">
        <v>86</v>
      </c>
      <c r="AJ7" s="35" t="s">
        <v>86</v>
      </c>
      <c r="AK7" s="35" t="s">
        <v>86</v>
      </c>
      <c r="AL7" s="35" t="s">
        <v>86</v>
      </c>
      <c r="AM7" s="35" t="s">
        <v>86</v>
      </c>
      <c r="AN7" s="35" t="s">
        <v>86</v>
      </c>
      <c r="AO7" s="35" t="s">
        <v>86</v>
      </c>
      <c r="AP7" s="35" t="s">
        <v>86</v>
      </c>
      <c r="AQ7" s="35" t="s">
        <v>86</v>
      </c>
      <c r="AR7" s="35" t="s">
        <v>86</v>
      </c>
      <c r="AS7" s="35" t="s">
        <v>86</v>
      </c>
      <c r="AT7" s="35" t="s">
        <v>86</v>
      </c>
    </row>
    <row r="8" spans="1:46" x14ac:dyDescent="0.25">
      <c r="A8" s="75" t="s">
        <v>9</v>
      </c>
      <c r="B8" s="61" t="s">
        <v>20</v>
      </c>
      <c r="C8" s="61"/>
      <c r="D8" s="61"/>
      <c r="E8" s="61"/>
      <c r="F8" s="61"/>
      <c r="G8" s="61"/>
      <c r="H8" s="61"/>
      <c r="I8" s="72" t="s">
        <v>30</v>
      </c>
      <c r="J8" s="72">
        <v>1771.2</v>
      </c>
      <c r="K8" s="62">
        <v>9.52</v>
      </c>
      <c r="L8" s="62">
        <v>10.039999999999999</v>
      </c>
      <c r="M8" s="59">
        <v>29.71</v>
      </c>
      <c r="N8" s="59">
        <v>23.52</v>
      </c>
      <c r="O8" s="62">
        <f>K8*(1+(M8/100))</f>
        <v>12.348391999999999</v>
      </c>
      <c r="P8" s="62">
        <f>O8*J8</f>
        <v>21871.4719104</v>
      </c>
      <c r="Q8" s="62">
        <f>L8*(1+(N8/100))</f>
        <v>12.401408</v>
      </c>
      <c r="R8" s="115">
        <f>Q8*J8</f>
        <v>21965.373849600001</v>
      </c>
      <c r="S8" s="37">
        <f>SUM(T8:AF8)</f>
        <v>1</v>
      </c>
      <c r="T8" s="38">
        <f>U8</f>
        <v>4.1666666666666664E-2</v>
      </c>
      <c r="U8" s="38">
        <f>V8/2</f>
        <v>4.1666666666666664E-2</v>
      </c>
      <c r="V8" s="38">
        <f>1/12</f>
        <v>8.3333333333333329E-2</v>
      </c>
      <c r="W8" s="38">
        <f t="shared" ref="W8:AF8" si="1">1/12</f>
        <v>8.3333333333333329E-2</v>
      </c>
      <c r="X8" s="38">
        <f t="shared" si="1"/>
        <v>8.3333333333333329E-2</v>
      </c>
      <c r="Y8" s="38">
        <f t="shared" si="1"/>
        <v>8.3333333333333329E-2</v>
      </c>
      <c r="Z8" s="38">
        <f t="shared" si="1"/>
        <v>8.3333333333333329E-2</v>
      </c>
      <c r="AA8" s="38">
        <f t="shared" si="1"/>
        <v>8.3333333333333329E-2</v>
      </c>
      <c r="AB8" s="38">
        <f t="shared" si="1"/>
        <v>8.3333333333333329E-2</v>
      </c>
      <c r="AC8" s="38">
        <f t="shared" si="1"/>
        <v>8.3333333333333329E-2</v>
      </c>
      <c r="AD8" s="38">
        <f t="shared" si="1"/>
        <v>8.3333333333333329E-2</v>
      </c>
      <c r="AE8" s="38">
        <f t="shared" si="1"/>
        <v>8.3333333333333329E-2</v>
      </c>
      <c r="AF8" s="38">
        <f t="shared" si="1"/>
        <v>8.3333333333333329E-2</v>
      </c>
      <c r="AG8" s="37">
        <f>SUM(AH8:AT8)</f>
        <v>1</v>
      </c>
      <c r="AH8" s="38">
        <f>AI8</f>
        <v>4.1666666666666664E-2</v>
      </c>
      <c r="AI8" s="38">
        <f>AJ8/2</f>
        <v>4.1666666666666664E-2</v>
      </c>
      <c r="AJ8" s="38">
        <f>1/12</f>
        <v>8.3333333333333329E-2</v>
      </c>
      <c r="AK8" s="38">
        <f t="shared" ref="AK8:AT8" si="2">1/12</f>
        <v>8.3333333333333329E-2</v>
      </c>
      <c r="AL8" s="38">
        <f t="shared" si="2"/>
        <v>8.3333333333333329E-2</v>
      </c>
      <c r="AM8" s="38">
        <f t="shared" si="2"/>
        <v>8.3333333333333329E-2</v>
      </c>
      <c r="AN8" s="38">
        <f t="shared" si="2"/>
        <v>8.3333333333333329E-2</v>
      </c>
      <c r="AO8" s="38">
        <f t="shared" si="2"/>
        <v>8.3333333333333329E-2</v>
      </c>
      <c r="AP8" s="38">
        <f t="shared" si="2"/>
        <v>8.3333333333333329E-2</v>
      </c>
      <c r="AQ8" s="38">
        <f t="shared" si="2"/>
        <v>8.3333333333333329E-2</v>
      </c>
      <c r="AR8" s="38">
        <f t="shared" si="2"/>
        <v>8.3333333333333329E-2</v>
      </c>
      <c r="AS8" s="38">
        <f t="shared" si="2"/>
        <v>8.3333333333333329E-2</v>
      </c>
      <c r="AT8" s="38">
        <f t="shared" si="2"/>
        <v>8.3333333333333329E-2</v>
      </c>
    </row>
    <row r="9" spans="1:46" x14ac:dyDescent="0.25">
      <c r="A9" s="76"/>
      <c r="B9" s="61"/>
      <c r="C9" s="61"/>
      <c r="D9" s="61"/>
      <c r="E9" s="61"/>
      <c r="F9" s="61"/>
      <c r="G9" s="61"/>
      <c r="H9" s="61"/>
      <c r="I9" s="74"/>
      <c r="J9" s="74"/>
      <c r="K9" s="80"/>
      <c r="L9" s="80"/>
      <c r="M9" s="81"/>
      <c r="N9" s="81"/>
      <c r="O9" s="80"/>
      <c r="P9" s="80"/>
      <c r="Q9" s="80"/>
      <c r="R9" s="116"/>
      <c r="S9" s="36">
        <f>P8</f>
        <v>21871.4719104</v>
      </c>
      <c r="T9" s="36">
        <f>U9</f>
        <v>911.31132960000002</v>
      </c>
      <c r="U9" s="36">
        <f>V9/2</f>
        <v>911.31132960000002</v>
      </c>
      <c r="V9" s="36">
        <f>$S$9/12</f>
        <v>1822.6226592</v>
      </c>
      <c r="W9" s="36">
        <f t="shared" ref="W9:AF9" si="3">$S$9/12</f>
        <v>1822.6226592</v>
      </c>
      <c r="X9" s="36">
        <f t="shared" si="3"/>
        <v>1822.6226592</v>
      </c>
      <c r="Y9" s="36">
        <f t="shared" si="3"/>
        <v>1822.6226592</v>
      </c>
      <c r="Z9" s="36">
        <f t="shared" si="3"/>
        <v>1822.6226592</v>
      </c>
      <c r="AA9" s="36">
        <f t="shared" si="3"/>
        <v>1822.6226592</v>
      </c>
      <c r="AB9" s="36">
        <f t="shared" si="3"/>
        <v>1822.6226592</v>
      </c>
      <c r="AC9" s="36">
        <f t="shared" si="3"/>
        <v>1822.6226592</v>
      </c>
      <c r="AD9" s="36">
        <f t="shared" si="3"/>
        <v>1822.6226592</v>
      </c>
      <c r="AE9" s="36">
        <f t="shared" si="3"/>
        <v>1822.6226592</v>
      </c>
      <c r="AF9" s="36">
        <f t="shared" si="3"/>
        <v>1822.6226592</v>
      </c>
      <c r="AG9" s="36">
        <f>R8</f>
        <v>21965.373849600001</v>
      </c>
      <c r="AH9" s="36">
        <f>AI9</f>
        <v>915.22391040000002</v>
      </c>
      <c r="AI9" s="36">
        <f>AJ9/2</f>
        <v>915.22391040000002</v>
      </c>
      <c r="AJ9" s="36">
        <f>$AG$9/12</f>
        <v>1830.4478208</v>
      </c>
      <c r="AK9" s="36">
        <f t="shared" ref="AK9:AT9" si="4">$AG$9/12</f>
        <v>1830.4478208</v>
      </c>
      <c r="AL9" s="36">
        <f t="shared" si="4"/>
        <v>1830.4478208</v>
      </c>
      <c r="AM9" s="36">
        <f t="shared" si="4"/>
        <v>1830.4478208</v>
      </c>
      <c r="AN9" s="36">
        <f t="shared" si="4"/>
        <v>1830.4478208</v>
      </c>
      <c r="AO9" s="36">
        <f t="shared" si="4"/>
        <v>1830.4478208</v>
      </c>
      <c r="AP9" s="36">
        <f t="shared" si="4"/>
        <v>1830.4478208</v>
      </c>
      <c r="AQ9" s="36">
        <f t="shared" si="4"/>
        <v>1830.4478208</v>
      </c>
      <c r="AR9" s="36">
        <f t="shared" si="4"/>
        <v>1830.4478208</v>
      </c>
      <c r="AS9" s="36">
        <f t="shared" si="4"/>
        <v>1830.4478208</v>
      </c>
      <c r="AT9" s="36">
        <f t="shared" si="4"/>
        <v>1830.4478208</v>
      </c>
    </row>
    <row r="10" spans="1:46" x14ac:dyDescent="0.25">
      <c r="A10" s="76"/>
      <c r="B10" s="61"/>
      <c r="C10" s="61"/>
      <c r="D10" s="61"/>
      <c r="E10" s="61"/>
      <c r="F10" s="61"/>
      <c r="G10" s="61"/>
      <c r="H10" s="61"/>
      <c r="I10" s="74"/>
      <c r="J10" s="74"/>
      <c r="K10" s="80"/>
      <c r="L10" s="80"/>
      <c r="M10" s="81"/>
      <c r="N10" s="81"/>
      <c r="O10" s="80"/>
      <c r="P10" s="80"/>
      <c r="Q10" s="80"/>
      <c r="R10" s="116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</row>
    <row r="11" spans="1:46" x14ac:dyDescent="0.25">
      <c r="A11" s="76"/>
      <c r="B11" s="61"/>
      <c r="C11" s="61"/>
      <c r="D11" s="61"/>
      <c r="E11" s="61"/>
      <c r="F11" s="61"/>
      <c r="G11" s="61"/>
      <c r="H11" s="61"/>
      <c r="I11" s="74"/>
      <c r="J11" s="74"/>
      <c r="K11" s="80"/>
      <c r="L11" s="80"/>
      <c r="M11" s="81"/>
      <c r="N11" s="81"/>
      <c r="O11" s="80"/>
      <c r="P11" s="80"/>
      <c r="Q11" s="80"/>
      <c r="R11" s="116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</row>
    <row r="12" spans="1:46" x14ac:dyDescent="0.25">
      <c r="A12" s="77"/>
      <c r="B12" s="61"/>
      <c r="C12" s="61"/>
      <c r="D12" s="61"/>
      <c r="E12" s="61"/>
      <c r="F12" s="61"/>
      <c r="G12" s="61"/>
      <c r="H12" s="61"/>
      <c r="I12" s="73"/>
      <c r="J12" s="73"/>
      <c r="K12" s="63"/>
      <c r="L12" s="63"/>
      <c r="M12" s="60"/>
      <c r="N12" s="60"/>
      <c r="O12" s="63"/>
      <c r="P12" s="63"/>
      <c r="Q12" s="63"/>
      <c r="R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</row>
    <row r="13" spans="1:46" x14ac:dyDescent="0.25">
      <c r="A13" s="12" t="s">
        <v>10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36">
        <f>SUM(T15:AF15)</f>
        <v>225678.90088799995</v>
      </c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6">
        <f>SUM(AH15:AT15)</f>
        <v>215236.36684800001</v>
      </c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</row>
    <row r="14" spans="1:46" x14ac:dyDescent="0.25">
      <c r="A14" s="75" t="s">
        <v>11</v>
      </c>
      <c r="B14" s="79" t="s">
        <v>54</v>
      </c>
      <c r="C14" s="79"/>
      <c r="D14" s="79"/>
      <c r="E14" s="79"/>
      <c r="F14" s="79"/>
      <c r="G14" s="79"/>
      <c r="H14" s="79"/>
      <c r="I14" s="72" t="s">
        <v>42</v>
      </c>
      <c r="J14" s="72">
        <v>360</v>
      </c>
      <c r="K14" s="62">
        <v>483.298</v>
      </c>
      <c r="L14" s="62">
        <v>484.03399999999999</v>
      </c>
      <c r="M14" s="59">
        <v>29.71</v>
      </c>
      <c r="N14" s="59">
        <v>23.52</v>
      </c>
      <c r="O14" s="62">
        <f t="shared" si="0"/>
        <v>626.8858358</v>
      </c>
      <c r="P14" s="62">
        <f>O14*J14</f>
        <v>225678.900888</v>
      </c>
      <c r="Q14" s="62">
        <f>L14*(1+(N14/100))</f>
        <v>597.87879680000003</v>
      </c>
      <c r="R14" s="115">
        <f>Q14*J14</f>
        <v>215236.36684800001</v>
      </c>
      <c r="S14" s="37">
        <f>SUM(T14:AF14)</f>
        <v>1</v>
      </c>
      <c r="T14" s="38">
        <f>U14</f>
        <v>4.1666666666666664E-2</v>
      </c>
      <c r="U14" s="38">
        <f>V14/2</f>
        <v>4.1666666666666664E-2</v>
      </c>
      <c r="V14" s="38">
        <f>1/12</f>
        <v>8.3333333333333329E-2</v>
      </c>
      <c r="W14" s="38">
        <f t="shared" ref="W14:AF14" si="5">1/12</f>
        <v>8.3333333333333329E-2</v>
      </c>
      <c r="X14" s="38">
        <f t="shared" si="5"/>
        <v>8.3333333333333329E-2</v>
      </c>
      <c r="Y14" s="38">
        <f t="shared" si="5"/>
        <v>8.3333333333333329E-2</v>
      </c>
      <c r="Z14" s="38">
        <f t="shared" si="5"/>
        <v>8.3333333333333329E-2</v>
      </c>
      <c r="AA14" s="38">
        <f t="shared" si="5"/>
        <v>8.3333333333333329E-2</v>
      </c>
      <c r="AB14" s="38">
        <f t="shared" si="5"/>
        <v>8.3333333333333329E-2</v>
      </c>
      <c r="AC14" s="38">
        <f t="shared" si="5"/>
        <v>8.3333333333333329E-2</v>
      </c>
      <c r="AD14" s="38">
        <f t="shared" si="5"/>
        <v>8.3333333333333329E-2</v>
      </c>
      <c r="AE14" s="38">
        <f t="shared" si="5"/>
        <v>8.3333333333333329E-2</v>
      </c>
      <c r="AF14" s="38">
        <f t="shared" si="5"/>
        <v>8.3333333333333329E-2</v>
      </c>
      <c r="AG14" s="37">
        <f>SUM(AH14:AT14)</f>
        <v>1</v>
      </c>
      <c r="AH14" s="38">
        <f>AI14</f>
        <v>4.1666666666666664E-2</v>
      </c>
      <c r="AI14" s="38">
        <f>AJ14/2</f>
        <v>4.1666666666666664E-2</v>
      </c>
      <c r="AJ14" s="38">
        <f>1/12</f>
        <v>8.3333333333333329E-2</v>
      </c>
      <c r="AK14" s="38">
        <f t="shared" ref="AK14:AT14" si="6">1/12</f>
        <v>8.3333333333333329E-2</v>
      </c>
      <c r="AL14" s="38">
        <f t="shared" si="6"/>
        <v>8.3333333333333329E-2</v>
      </c>
      <c r="AM14" s="38">
        <f t="shared" si="6"/>
        <v>8.3333333333333329E-2</v>
      </c>
      <c r="AN14" s="38">
        <f t="shared" si="6"/>
        <v>8.3333333333333329E-2</v>
      </c>
      <c r="AO14" s="38">
        <f t="shared" si="6"/>
        <v>8.3333333333333329E-2</v>
      </c>
      <c r="AP14" s="38">
        <f t="shared" si="6"/>
        <v>8.3333333333333329E-2</v>
      </c>
      <c r="AQ14" s="38">
        <f t="shared" si="6"/>
        <v>8.3333333333333329E-2</v>
      </c>
      <c r="AR14" s="38">
        <f t="shared" si="6"/>
        <v>8.3333333333333329E-2</v>
      </c>
      <c r="AS14" s="38">
        <f t="shared" si="6"/>
        <v>8.3333333333333329E-2</v>
      </c>
      <c r="AT14" s="38">
        <f t="shared" si="6"/>
        <v>8.3333333333333329E-2</v>
      </c>
    </row>
    <row r="15" spans="1:46" x14ac:dyDescent="0.25">
      <c r="A15" s="77"/>
      <c r="B15" s="79"/>
      <c r="C15" s="79"/>
      <c r="D15" s="79"/>
      <c r="E15" s="79"/>
      <c r="F15" s="79"/>
      <c r="G15" s="79"/>
      <c r="H15" s="79"/>
      <c r="I15" s="73"/>
      <c r="J15" s="73"/>
      <c r="K15" s="63"/>
      <c r="L15" s="63"/>
      <c r="M15" s="60"/>
      <c r="N15" s="60"/>
      <c r="O15" s="63"/>
      <c r="P15" s="63"/>
      <c r="Q15" s="63"/>
      <c r="R15" s="117"/>
      <c r="S15" s="36">
        <f>P14</f>
        <v>225678.900888</v>
      </c>
      <c r="T15" s="36">
        <f>U15</f>
        <v>9403.2875370000002</v>
      </c>
      <c r="U15" s="36">
        <f>V15/2</f>
        <v>9403.2875370000002</v>
      </c>
      <c r="V15" s="36">
        <f>$S$15/12</f>
        <v>18806.575074</v>
      </c>
      <c r="W15" s="36">
        <f t="shared" ref="W15:AF15" si="7">$S$15/12</f>
        <v>18806.575074</v>
      </c>
      <c r="X15" s="36">
        <f t="shared" si="7"/>
        <v>18806.575074</v>
      </c>
      <c r="Y15" s="36">
        <f t="shared" si="7"/>
        <v>18806.575074</v>
      </c>
      <c r="Z15" s="36">
        <f t="shared" si="7"/>
        <v>18806.575074</v>
      </c>
      <c r="AA15" s="36">
        <f t="shared" si="7"/>
        <v>18806.575074</v>
      </c>
      <c r="AB15" s="36">
        <f t="shared" si="7"/>
        <v>18806.575074</v>
      </c>
      <c r="AC15" s="36">
        <f t="shared" si="7"/>
        <v>18806.575074</v>
      </c>
      <c r="AD15" s="36">
        <f t="shared" si="7"/>
        <v>18806.575074</v>
      </c>
      <c r="AE15" s="36">
        <f t="shared" si="7"/>
        <v>18806.575074</v>
      </c>
      <c r="AF15" s="36">
        <f t="shared" si="7"/>
        <v>18806.575074</v>
      </c>
      <c r="AG15" s="36">
        <f>R14</f>
        <v>215236.36684800001</v>
      </c>
      <c r="AH15" s="36">
        <f>AI15</f>
        <v>8968.1819520000008</v>
      </c>
      <c r="AI15" s="36">
        <f>AJ15/2</f>
        <v>8968.1819520000008</v>
      </c>
      <c r="AJ15" s="36">
        <f>$AG$15/12</f>
        <v>17936.363904000002</v>
      </c>
      <c r="AK15" s="36">
        <f t="shared" ref="AK15:AT15" si="8">$AG$15/12</f>
        <v>17936.363904000002</v>
      </c>
      <c r="AL15" s="36">
        <f t="shared" si="8"/>
        <v>17936.363904000002</v>
      </c>
      <c r="AM15" s="36">
        <f t="shared" si="8"/>
        <v>17936.363904000002</v>
      </c>
      <c r="AN15" s="36">
        <f t="shared" si="8"/>
        <v>17936.363904000002</v>
      </c>
      <c r="AO15" s="36">
        <f t="shared" si="8"/>
        <v>17936.363904000002</v>
      </c>
      <c r="AP15" s="36">
        <f t="shared" si="8"/>
        <v>17936.363904000002</v>
      </c>
      <c r="AQ15" s="36">
        <f t="shared" si="8"/>
        <v>17936.363904000002</v>
      </c>
      <c r="AR15" s="36">
        <f t="shared" si="8"/>
        <v>17936.363904000002</v>
      </c>
      <c r="AS15" s="36">
        <f t="shared" si="8"/>
        <v>17936.363904000002</v>
      </c>
      <c r="AT15" s="36">
        <f t="shared" si="8"/>
        <v>17936.363904000002</v>
      </c>
    </row>
    <row r="16" spans="1:46" x14ac:dyDescent="0.25">
      <c r="A16" s="26"/>
      <c r="B16" s="27"/>
      <c r="C16" s="27"/>
      <c r="D16" s="27"/>
      <c r="E16" s="27"/>
      <c r="F16" s="27"/>
      <c r="G16" s="27"/>
      <c r="H16" s="27"/>
      <c r="I16" s="25"/>
      <c r="J16" s="25"/>
      <c r="K16" s="28"/>
      <c r="L16" s="28"/>
      <c r="M16" s="29"/>
      <c r="N16" s="29"/>
      <c r="O16" s="28"/>
      <c r="P16" s="28"/>
      <c r="Q16" s="28"/>
      <c r="R16" s="32"/>
      <c r="S16" s="36">
        <f>SUM(T18:AF18)</f>
        <v>257165.74396799994</v>
      </c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6">
        <f>SUM(AH18:AT18)</f>
        <v>245220.59980800012</v>
      </c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</row>
    <row r="17" spans="1:46" x14ac:dyDescent="0.25">
      <c r="A17" s="75" t="s">
        <v>12</v>
      </c>
      <c r="B17" s="61" t="s">
        <v>21</v>
      </c>
      <c r="C17" s="61"/>
      <c r="D17" s="61"/>
      <c r="E17" s="61"/>
      <c r="F17" s="61"/>
      <c r="G17" s="61"/>
      <c r="H17" s="61"/>
      <c r="I17" s="72" t="s">
        <v>42</v>
      </c>
      <c r="J17" s="72">
        <v>360</v>
      </c>
      <c r="K17" s="62">
        <v>550.72799999999995</v>
      </c>
      <c r="L17" s="62">
        <v>551.46400000000006</v>
      </c>
      <c r="M17" s="59">
        <v>29.71</v>
      </c>
      <c r="N17" s="59">
        <v>23.52</v>
      </c>
      <c r="O17" s="62">
        <f t="shared" si="0"/>
        <v>714.34928879999984</v>
      </c>
      <c r="P17" s="62">
        <f>O17*J17</f>
        <v>257165.74396799994</v>
      </c>
      <c r="Q17" s="62">
        <f>L17*(1+(N17/100))</f>
        <v>681.16833280000014</v>
      </c>
      <c r="R17" s="115">
        <f>Q17*J17</f>
        <v>245220.59980800006</v>
      </c>
      <c r="S17" s="37">
        <f>SUM(T17:AF17)</f>
        <v>1</v>
      </c>
      <c r="T17" s="38">
        <f>U17</f>
        <v>4.1666666666666664E-2</v>
      </c>
      <c r="U17" s="38">
        <f>V17/2</f>
        <v>4.1666666666666664E-2</v>
      </c>
      <c r="V17" s="38">
        <f>1/12</f>
        <v>8.3333333333333329E-2</v>
      </c>
      <c r="W17" s="38">
        <f t="shared" ref="W17:AF17" si="9">1/12</f>
        <v>8.3333333333333329E-2</v>
      </c>
      <c r="X17" s="38">
        <f t="shared" si="9"/>
        <v>8.3333333333333329E-2</v>
      </c>
      <c r="Y17" s="38">
        <f t="shared" si="9"/>
        <v>8.3333333333333329E-2</v>
      </c>
      <c r="Z17" s="38">
        <f t="shared" si="9"/>
        <v>8.3333333333333329E-2</v>
      </c>
      <c r="AA17" s="38">
        <f t="shared" si="9"/>
        <v>8.3333333333333329E-2</v>
      </c>
      <c r="AB17" s="38">
        <f t="shared" si="9"/>
        <v>8.3333333333333329E-2</v>
      </c>
      <c r="AC17" s="38">
        <f t="shared" si="9"/>
        <v>8.3333333333333329E-2</v>
      </c>
      <c r="AD17" s="38">
        <f t="shared" si="9"/>
        <v>8.3333333333333329E-2</v>
      </c>
      <c r="AE17" s="38">
        <f t="shared" si="9"/>
        <v>8.3333333333333329E-2</v>
      </c>
      <c r="AF17" s="38">
        <f t="shared" si="9"/>
        <v>8.3333333333333329E-2</v>
      </c>
      <c r="AG17" s="37">
        <f>SUM(AH17:AT17)</f>
        <v>1</v>
      </c>
      <c r="AH17" s="38">
        <f>AI17</f>
        <v>4.1666666666666664E-2</v>
      </c>
      <c r="AI17" s="38">
        <f>AJ17/2</f>
        <v>4.1666666666666664E-2</v>
      </c>
      <c r="AJ17" s="38">
        <f>1/12</f>
        <v>8.3333333333333329E-2</v>
      </c>
      <c r="AK17" s="38">
        <f t="shared" ref="AK17:AT17" si="10">1/12</f>
        <v>8.3333333333333329E-2</v>
      </c>
      <c r="AL17" s="38">
        <f t="shared" si="10"/>
        <v>8.3333333333333329E-2</v>
      </c>
      <c r="AM17" s="38">
        <f t="shared" si="10"/>
        <v>8.3333333333333329E-2</v>
      </c>
      <c r="AN17" s="38">
        <f t="shared" si="10"/>
        <v>8.3333333333333329E-2</v>
      </c>
      <c r="AO17" s="38">
        <f t="shared" si="10"/>
        <v>8.3333333333333329E-2</v>
      </c>
      <c r="AP17" s="38">
        <f t="shared" si="10"/>
        <v>8.3333333333333329E-2</v>
      </c>
      <c r="AQ17" s="38">
        <f t="shared" si="10"/>
        <v>8.3333333333333329E-2</v>
      </c>
      <c r="AR17" s="38">
        <f t="shared" si="10"/>
        <v>8.3333333333333329E-2</v>
      </c>
      <c r="AS17" s="38">
        <f t="shared" si="10"/>
        <v>8.3333333333333329E-2</v>
      </c>
      <c r="AT17" s="38">
        <f t="shared" si="10"/>
        <v>8.3333333333333329E-2</v>
      </c>
    </row>
    <row r="18" spans="1:46" x14ac:dyDescent="0.25">
      <c r="A18" s="77"/>
      <c r="B18" s="61"/>
      <c r="C18" s="61"/>
      <c r="D18" s="61"/>
      <c r="E18" s="61"/>
      <c r="F18" s="61"/>
      <c r="G18" s="61"/>
      <c r="H18" s="61"/>
      <c r="I18" s="73"/>
      <c r="J18" s="73"/>
      <c r="K18" s="63"/>
      <c r="L18" s="63"/>
      <c r="M18" s="60"/>
      <c r="N18" s="60"/>
      <c r="O18" s="63"/>
      <c r="P18" s="63"/>
      <c r="Q18" s="63"/>
      <c r="R18" s="117"/>
      <c r="S18" s="36">
        <f>P17</f>
        <v>257165.74396799994</v>
      </c>
      <c r="T18" s="36">
        <f>U18</f>
        <v>10715.239331999997</v>
      </c>
      <c r="U18" s="36">
        <f>V18/2</f>
        <v>10715.239331999997</v>
      </c>
      <c r="V18" s="36">
        <f>$S$18/12</f>
        <v>21430.478663999995</v>
      </c>
      <c r="W18" s="36">
        <f t="shared" ref="W18:AF18" si="11">$S$18/12</f>
        <v>21430.478663999995</v>
      </c>
      <c r="X18" s="36">
        <f t="shared" si="11"/>
        <v>21430.478663999995</v>
      </c>
      <c r="Y18" s="36">
        <f t="shared" si="11"/>
        <v>21430.478663999995</v>
      </c>
      <c r="Z18" s="36">
        <f t="shared" si="11"/>
        <v>21430.478663999995</v>
      </c>
      <c r="AA18" s="36">
        <f t="shared" si="11"/>
        <v>21430.478663999995</v>
      </c>
      <c r="AB18" s="36">
        <f t="shared" si="11"/>
        <v>21430.478663999995</v>
      </c>
      <c r="AC18" s="36">
        <f t="shared" si="11"/>
        <v>21430.478663999995</v>
      </c>
      <c r="AD18" s="36">
        <f t="shared" si="11"/>
        <v>21430.478663999995</v>
      </c>
      <c r="AE18" s="36">
        <f t="shared" si="11"/>
        <v>21430.478663999995</v>
      </c>
      <c r="AF18" s="36">
        <f t="shared" si="11"/>
        <v>21430.478663999995</v>
      </c>
      <c r="AG18" s="36">
        <f>R17</f>
        <v>245220.59980800006</v>
      </c>
      <c r="AH18" s="36">
        <f>AI18</f>
        <v>10217.524992000002</v>
      </c>
      <c r="AI18" s="36">
        <f>AJ18/2</f>
        <v>10217.524992000002</v>
      </c>
      <c r="AJ18" s="36">
        <f>$AG$18/12</f>
        <v>20435.049984000005</v>
      </c>
      <c r="AK18" s="36">
        <f t="shared" ref="AK18:AT18" si="12">$AG$18/12</f>
        <v>20435.049984000005</v>
      </c>
      <c r="AL18" s="36">
        <f t="shared" si="12"/>
        <v>20435.049984000005</v>
      </c>
      <c r="AM18" s="36">
        <f t="shared" si="12"/>
        <v>20435.049984000005</v>
      </c>
      <c r="AN18" s="36">
        <f t="shared" si="12"/>
        <v>20435.049984000005</v>
      </c>
      <c r="AO18" s="36">
        <f t="shared" si="12"/>
        <v>20435.049984000005</v>
      </c>
      <c r="AP18" s="36">
        <f t="shared" si="12"/>
        <v>20435.049984000005</v>
      </c>
      <c r="AQ18" s="36">
        <f t="shared" si="12"/>
        <v>20435.049984000005</v>
      </c>
      <c r="AR18" s="36">
        <f t="shared" si="12"/>
        <v>20435.049984000005</v>
      </c>
      <c r="AS18" s="36">
        <f t="shared" si="12"/>
        <v>20435.049984000005</v>
      </c>
      <c r="AT18" s="36">
        <f t="shared" si="12"/>
        <v>20435.049984000005</v>
      </c>
    </row>
    <row r="19" spans="1:46" x14ac:dyDescent="0.25">
      <c r="A19" s="26"/>
      <c r="B19" s="24"/>
      <c r="C19" s="24"/>
      <c r="D19" s="24"/>
      <c r="E19" s="24"/>
      <c r="F19" s="24"/>
      <c r="G19" s="24"/>
      <c r="H19" s="24"/>
      <c r="I19" s="25"/>
      <c r="J19" s="25"/>
      <c r="K19" s="28"/>
      <c r="L19" s="28"/>
      <c r="M19" s="29"/>
      <c r="N19" s="29"/>
      <c r="O19" s="28"/>
      <c r="P19" s="28"/>
      <c r="Q19" s="28"/>
      <c r="R19" s="32"/>
      <c r="S19" s="36">
        <f>SUM(T21:AF21)</f>
        <v>268709.83020000003</v>
      </c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6">
        <f>SUM(AH21:AT21)</f>
        <v>256211.11296000003</v>
      </c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</row>
    <row r="20" spans="1:46" x14ac:dyDescent="0.25">
      <c r="A20" s="75" t="s">
        <v>13</v>
      </c>
      <c r="B20" s="61" t="s">
        <v>22</v>
      </c>
      <c r="C20" s="61"/>
      <c r="D20" s="61"/>
      <c r="E20" s="61"/>
      <c r="F20" s="61"/>
      <c r="G20" s="61"/>
      <c r="H20" s="61"/>
      <c r="I20" s="72" t="s">
        <v>42</v>
      </c>
      <c r="J20" s="72">
        <v>360</v>
      </c>
      <c r="K20" s="62">
        <v>575.45000000000005</v>
      </c>
      <c r="L20" s="62">
        <v>576.17999999999995</v>
      </c>
      <c r="M20" s="59">
        <v>29.71</v>
      </c>
      <c r="N20" s="59">
        <v>23.52</v>
      </c>
      <c r="O20" s="62">
        <f t="shared" si="0"/>
        <v>746.41619500000002</v>
      </c>
      <c r="P20" s="62">
        <f>O20*J20</f>
        <v>268709.83020000003</v>
      </c>
      <c r="Q20" s="62">
        <f>L20*(1+(N20/100))</f>
        <v>711.69753600000001</v>
      </c>
      <c r="R20" s="115">
        <f>Q20*J20</f>
        <v>256211.11296</v>
      </c>
      <c r="S20" s="37">
        <f>SUM(T20:AF20)</f>
        <v>1</v>
      </c>
      <c r="T20" s="38">
        <f>U20</f>
        <v>4.1666666666666664E-2</v>
      </c>
      <c r="U20" s="38">
        <f>V20/2</f>
        <v>4.1666666666666664E-2</v>
      </c>
      <c r="V20" s="38">
        <f>1/12</f>
        <v>8.3333333333333329E-2</v>
      </c>
      <c r="W20" s="38">
        <f t="shared" ref="W20:AF20" si="13">1/12</f>
        <v>8.3333333333333329E-2</v>
      </c>
      <c r="X20" s="38">
        <f t="shared" si="13"/>
        <v>8.3333333333333329E-2</v>
      </c>
      <c r="Y20" s="38">
        <f t="shared" si="13"/>
        <v>8.3333333333333329E-2</v>
      </c>
      <c r="Z20" s="38">
        <f t="shared" si="13"/>
        <v>8.3333333333333329E-2</v>
      </c>
      <c r="AA20" s="38">
        <f t="shared" si="13"/>
        <v>8.3333333333333329E-2</v>
      </c>
      <c r="AB20" s="38">
        <f t="shared" si="13"/>
        <v>8.3333333333333329E-2</v>
      </c>
      <c r="AC20" s="38">
        <f t="shared" si="13"/>
        <v>8.3333333333333329E-2</v>
      </c>
      <c r="AD20" s="38">
        <f t="shared" si="13"/>
        <v>8.3333333333333329E-2</v>
      </c>
      <c r="AE20" s="38">
        <f t="shared" si="13"/>
        <v>8.3333333333333329E-2</v>
      </c>
      <c r="AF20" s="38">
        <f t="shared" si="13"/>
        <v>8.3333333333333329E-2</v>
      </c>
      <c r="AG20" s="37">
        <f>SUM(AH20:AT20)</f>
        <v>1</v>
      </c>
      <c r="AH20" s="38">
        <f>AI20</f>
        <v>4.1666666666666664E-2</v>
      </c>
      <c r="AI20" s="38">
        <f>AJ20/2</f>
        <v>4.1666666666666664E-2</v>
      </c>
      <c r="AJ20" s="38">
        <f>1/12</f>
        <v>8.3333333333333329E-2</v>
      </c>
      <c r="AK20" s="38">
        <f t="shared" ref="AK20:AT20" si="14">1/12</f>
        <v>8.3333333333333329E-2</v>
      </c>
      <c r="AL20" s="38">
        <f t="shared" si="14"/>
        <v>8.3333333333333329E-2</v>
      </c>
      <c r="AM20" s="38">
        <f t="shared" si="14"/>
        <v>8.3333333333333329E-2</v>
      </c>
      <c r="AN20" s="38">
        <f t="shared" si="14"/>
        <v>8.3333333333333329E-2</v>
      </c>
      <c r="AO20" s="38">
        <f t="shared" si="14"/>
        <v>8.3333333333333329E-2</v>
      </c>
      <c r="AP20" s="38">
        <f t="shared" si="14"/>
        <v>8.3333333333333329E-2</v>
      </c>
      <c r="AQ20" s="38">
        <f t="shared" si="14"/>
        <v>8.3333333333333329E-2</v>
      </c>
      <c r="AR20" s="38">
        <f t="shared" si="14"/>
        <v>8.3333333333333329E-2</v>
      </c>
      <c r="AS20" s="38">
        <f t="shared" si="14"/>
        <v>8.3333333333333329E-2</v>
      </c>
      <c r="AT20" s="38">
        <f t="shared" si="14"/>
        <v>8.3333333333333329E-2</v>
      </c>
    </row>
    <row r="21" spans="1:46" x14ac:dyDescent="0.25">
      <c r="A21" s="77"/>
      <c r="B21" s="61"/>
      <c r="C21" s="61"/>
      <c r="D21" s="61"/>
      <c r="E21" s="61"/>
      <c r="F21" s="61"/>
      <c r="G21" s="61"/>
      <c r="H21" s="61"/>
      <c r="I21" s="73"/>
      <c r="J21" s="73"/>
      <c r="K21" s="63"/>
      <c r="L21" s="63"/>
      <c r="M21" s="60"/>
      <c r="N21" s="60"/>
      <c r="O21" s="63"/>
      <c r="P21" s="63"/>
      <c r="Q21" s="63"/>
      <c r="R21" s="117"/>
      <c r="S21" s="36">
        <f>P20</f>
        <v>268709.83020000003</v>
      </c>
      <c r="T21" s="36">
        <f>U21</f>
        <v>11196.242925</v>
      </c>
      <c r="U21" s="36">
        <f>V21/2</f>
        <v>11196.242925</v>
      </c>
      <c r="V21" s="36">
        <f>$S$21/12</f>
        <v>22392.485850000001</v>
      </c>
      <c r="W21" s="36">
        <f t="shared" ref="W21:AF21" si="15">$S$21/12</f>
        <v>22392.485850000001</v>
      </c>
      <c r="X21" s="36">
        <f t="shared" si="15"/>
        <v>22392.485850000001</v>
      </c>
      <c r="Y21" s="36">
        <f t="shared" si="15"/>
        <v>22392.485850000001</v>
      </c>
      <c r="Z21" s="36">
        <f t="shared" si="15"/>
        <v>22392.485850000001</v>
      </c>
      <c r="AA21" s="36">
        <f t="shared" si="15"/>
        <v>22392.485850000001</v>
      </c>
      <c r="AB21" s="36">
        <f t="shared" si="15"/>
        <v>22392.485850000001</v>
      </c>
      <c r="AC21" s="36">
        <f t="shared" si="15"/>
        <v>22392.485850000001</v>
      </c>
      <c r="AD21" s="36">
        <f t="shared" si="15"/>
        <v>22392.485850000001</v>
      </c>
      <c r="AE21" s="36">
        <f t="shared" si="15"/>
        <v>22392.485850000001</v>
      </c>
      <c r="AF21" s="36">
        <f t="shared" si="15"/>
        <v>22392.485850000001</v>
      </c>
      <c r="AG21" s="36">
        <f>R20</f>
        <v>256211.11296</v>
      </c>
      <c r="AH21" s="36">
        <f>AI21</f>
        <v>10675.463040000001</v>
      </c>
      <c r="AI21" s="36">
        <f>AJ21/2</f>
        <v>10675.463040000001</v>
      </c>
      <c r="AJ21" s="36">
        <f>$AG$21/12</f>
        <v>21350.926080000001</v>
      </c>
      <c r="AK21" s="36">
        <f t="shared" ref="AK21:AT21" si="16">$AG$21/12</f>
        <v>21350.926080000001</v>
      </c>
      <c r="AL21" s="36">
        <f t="shared" si="16"/>
        <v>21350.926080000001</v>
      </c>
      <c r="AM21" s="36">
        <f t="shared" si="16"/>
        <v>21350.926080000001</v>
      </c>
      <c r="AN21" s="36">
        <f t="shared" si="16"/>
        <v>21350.926080000001</v>
      </c>
      <c r="AO21" s="36">
        <f t="shared" si="16"/>
        <v>21350.926080000001</v>
      </c>
      <c r="AP21" s="36">
        <f t="shared" si="16"/>
        <v>21350.926080000001</v>
      </c>
      <c r="AQ21" s="36">
        <f t="shared" si="16"/>
        <v>21350.926080000001</v>
      </c>
      <c r="AR21" s="36">
        <f t="shared" si="16"/>
        <v>21350.926080000001</v>
      </c>
      <c r="AS21" s="36">
        <f t="shared" si="16"/>
        <v>21350.926080000001</v>
      </c>
      <c r="AT21" s="36">
        <f t="shared" si="16"/>
        <v>21350.926080000001</v>
      </c>
    </row>
    <row r="22" spans="1:46" x14ac:dyDescent="0.25">
      <c r="A22" s="75" t="s">
        <v>14</v>
      </c>
      <c r="B22" s="61" t="s">
        <v>23</v>
      </c>
      <c r="C22" s="61"/>
      <c r="D22" s="61"/>
      <c r="E22" s="61"/>
      <c r="F22" s="61"/>
      <c r="G22" s="61"/>
      <c r="H22" s="61"/>
      <c r="I22" s="72" t="s">
        <v>42</v>
      </c>
      <c r="J22" s="72">
        <v>3600</v>
      </c>
      <c r="K22" s="62">
        <v>21.75</v>
      </c>
      <c r="L22" s="62">
        <v>22</v>
      </c>
      <c r="M22" s="59">
        <v>29.71</v>
      </c>
      <c r="N22" s="59">
        <v>23.52</v>
      </c>
      <c r="O22" s="62">
        <f t="shared" si="0"/>
        <v>28.211924999999997</v>
      </c>
      <c r="P22" s="62">
        <f>O22*J22</f>
        <v>101562.93</v>
      </c>
      <c r="Q22" s="62">
        <f>L22*(1+(N22/100))</f>
        <v>27.174400000000002</v>
      </c>
      <c r="R22" s="115">
        <f>Q22*J22</f>
        <v>97827.840000000011</v>
      </c>
      <c r="S22" s="36">
        <f>SUM(T24:AF24)</f>
        <v>101562.93</v>
      </c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6">
        <f>SUM(AH24:AT24)</f>
        <v>97827.840000000026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</row>
    <row r="23" spans="1:46" x14ac:dyDescent="0.25">
      <c r="A23" s="76"/>
      <c r="B23" s="61"/>
      <c r="C23" s="61"/>
      <c r="D23" s="61"/>
      <c r="E23" s="61"/>
      <c r="F23" s="61"/>
      <c r="G23" s="61"/>
      <c r="H23" s="61"/>
      <c r="I23" s="74"/>
      <c r="J23" s="74"/>
      <c r="K23" s="80"/>
      <c r="L23" s="80"/>
      <c r="M23" s="81"/>
      <c r="N23" s="81"/>
      <c r="O23" s="80"/>
      <c r="P23" s="80"/>
      <c r="Q23" s="80"/>
      <c r="R23" s="116"/>
      <c r="S23" s="37">
        <f>SUM(T23:AF23)</f>
        <v>1</v>
      </c>
      <c r="T23" s="38">
        <f>U23</f>
        <v>4.1666666666666664E-2</v>
      </c>
      <c r="U23" s="38">
        <f>V23/2</f>
        <v>4.1666666666666664E-2</v>
      </c>
      <c r="V23" s="38">
        <f>1/12</f>
        <v>8.3333333333333329E-2</v>
      </c>
      <c r="W23" s="38">
        <f t="shared" ref="W23:AF23" si="17">1/12</f>
        <v>8.3333333333333329E-2</v>
      </c>
      <c r="X23" s="38">
        <f t="shared" si="17"/>
        <v>8.3333333333333329E-2</v>
      </c>
      <c r="Y23" s="38">
        <f t="shared" si="17"/>
        <v>8.3333333333333329E-2</v>
      </c>
      <c r="Z23" s="38">
        <f t="shared" si="17"/>
        <v>8.3333333333333329E-2</v>
      </c>
      <c r="AA23" s="38">
        <f t="shared" si="17"/>
        <v>8.3333333333333329E-2</v>
      </c>
      <c r="AB23" s="38">
        <f t="shared" si="17"/>
        <v>8.3333333333333329E-2</v>
      </c>
      <c r="AC23" s="38">
        <f t="shared" si="17"/>
        <v>8.3333333333333329E-2</v>
      </c>
      <c r="AD23" s="38">
        <f t="shared" si="17"/>
        <v>8.3333333333333329E-2</v>
      </c>
      <c r="AE23" s="38">
        <f t="shared" si="17"/>
        <v>8.3333333333333329E-2</v>
      </c>
      <c r="AF23" s="38">
        <f t="shared" si="17"/>
        <v>8.3333333333333329E-2</v>
      </c>
      <c r="AG23" s="37">
        <f>SUM(AH23:AT23)</f>
        <v>1</v>
      </c>
      <c r="AH23" s="38">
        <f>AI23</f>
        <v>4.1666666666666664E-2</v>
      </c>
      <c r="AI23" s="38">
        <f>AJ23/2</f>
        <v>4.1666666666666664E-2</v>
      </c>
      <c r="AJ23" s="38">
        <f>1/12</f>
        <v>8.3333333333333329E-2</v>
      </c>
      <c r="AK23" s="38">
        <f t="shared" ref="AK23:AT23" si="18">1/12</f>
        <v>8.3333333333333329E-2</v>
      </c>
      <c r="AL23" s="38">
        <f t="shared" si="18"/>
        <v>8.3333333333333329E-2</v>
      </c>
      <c r="AM23" s="38">
        <f t="shared" si="18"/>
        <v>8.3333333333333329E-2</v>
      </c>
      <c r="AN23" s="38">
        <f t="shared" si="18"/>
        <v>8.3333333333333329E-2</v>
      </c>
      <c r="AO23" s="38">
        <f t="shared" si="18"/>
        <v>8.3333333333333329E-2</v>
      </c>
      <c r="AP23" s="38">
        <f t="shared" si="18"/>
        <v>8.3333333333333329E-2</v>
      </c>
      <c r="AQ23" s="38">
        <f t="shared" si="18"/>
        <v>8.3333333333333329E-2</v>
      </c>
      <c r="AR23" s="38">
        <f t="shared" si="18"/>
        <v>8.3333333333333329E-2</v>
      </c>
      <c r="AS23" s="38">
        <f t="shared" si="18"/>
        <v>8.3333333333333329E-2</v>
      </c>
      <c r="AT23" s="38">
        <f t="shared" si="18"/>
        <v>8.3333333333333329E-2</v>
      </c>
    </row>
    <row r="24" spans="1:46" x14ac:dyDescent="0.25">
      <c r="A24" s="77"/>
      <c r="B24" s="61"/>
      <c r="C24" s="61"/>
      <c r="D24" s="61"/>
      <c r="E24" s="61"/>
      <c r="F24" s="61"/>
      <c r="G24" s="61"/>
      <c r="H24" s="61"/>
      <c r="I24" s="73"/>
      <c r="J24" s="73"/>
      <c r="K24" s="63"/>
      <c r="L24" s="63"/>
      <c r="M24" s="60"/>
      <c r="N24" s="60"/>
      <c r="O24" s="63"/>
      <c r="P24" s="63"/>
      <c r="Q24" s="63"/>
      <c r="R24" s="117"/>
      <c r="S24" s="36">
        <f>P22</f>
        <v>101562.93</v>
      </c>
      <c r="T24" s="36">
        <f>U24</f>
        <v>4231.7887499999997</v>
      </c>
      <c r="U24" s="36">
        <f>V24/2</f>
        <v>4231.7887499999997</v>
      </c>
      <c r="V24" s="36">
        <f>$S$24/12</f>
        <v>8463.5774999999994</v>
      </c>
      <c r="W24" s="36">
        <f t="shared" ref="W24:AF24" si="19">$S$24/12</f>
        <v>8463.5774999999994</v>
      </c>
      <c r="X24" s="36">
        <f t="shared" si="19"/>
        <v>8463.5774999999994</v>
      </c>
      <c r="Y24" s="36">
        <f t="shared" si="19"/>
        <v>8463.5774999999994</v>
      </c>
      <c r="Z24" s="36">
        <f t="shared" si="19"/>
        <v>8463.5774999999994</v>
      </c>
      <c r="AA24" s="36">
        <f t="shared" si="19"/>
        <v>8463.5774999999994</v>
      </c>
      <c r="AB24" s="36">
        <f t="shared" si="19"/>
        <v>8463.5774999999994</v>
      </c>
      <c r="AC24" s="36">
        <f t="shared" si="19"/>
        <v>8463.5774999999994</v>
      </c>
      <c r="AD24" s="36">
        <f t="shared" si="19"/>
        <v>8463.5774999999994</v>
      </c>
      <c r="AE24" s="36">
        <f t="shared" si="19"/>
        <v>8463.5774999999994</v>
      </c>
      <c r="AF24" s="36">
        <f t="shared" si="19"/>
        <v>8463.5774999999994</v>
      </c>
      <c r="AG24" s="36">
        <f>R22</f>
        <v>97827.840000000011</v>
      </c>
      <c r="AH24" s="36">
        <f>AI24</f>
        <v>4076.1600000000003</v>
      </c>
      <c r="AI24" s="36">
        <f>AJ24/2</f>
        <v>4076.1600000000003</v>
      </c>
      <c r="AJ24" s="36">
        <f>$AG$24/12</f>
        <v>8152.3200000000006</v>
      </c>
      <c r="AK24" s="36">
        <f t="shared" ref="AK24:AT24" si="20">$AG$24/12</f>
        <v>8152.3200000000006</v>
      </c>
      <c r="AL24" s="36">
        <f t="shared" si="20"/>
        <v>8152.3200000000006</v>
      </c>
      <c r="AM24" s="36">
        <f t="shared" si="20"/>
        <v>8152.3200000000006</v>
      </c>
      <c r="AN24" s="36">
        <f t="shared" si="20"/>
        <v>8152.3200000000006</v>
      </c>
      <c r="AO24" s="36">
        <f t="shared" si="20"/>
        <v>8152.3200000000006</v>
      </c>
      <c r="AP24" s="36">
        <f t="shared" si="20"/>
        <v>8152.3200000000006</v>
      </c>
      <c r="AQ24" s="36">
        <f t="shared" si="20"/>
        <v>8152.3200000000006</v>
      </c>
      <c r="AR24" s="36">
        <f t="shared" si="20"/>
        <v>8152.3200000000006</v>
      </c>
      <c r="AS24" s="36">
        <f t="shared" si="20"/>
        <v>8152.3200000000006</v>
      </c>
      <c r="AT24" s="36">
        <f t="shared" si="20"/>
        <v>8152.3200000000006</v>
      </c>
    </row>
    <row r="25" spans="1:46" ht="15.75" thickBot="1" x14ac:dyDescent="0.3">
      <c r="A25" s="94" t="s">
        <v>40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6"/>
      <c r="O25" s="15" t="s">
        <v>37</v>
      </c>
      <c r="P25" s="16">
        <f>SUM(P3:P22)</f>
        <v>883038.51742889988</v>
      </c>
      <c r="Q25" s="15" t="s">
        <v>38</v>
      </c>
      <c r="R25" s="33">
        <f>SUM(R3:R22)</f>
        <v>844327.97346559993</v>
      </c>
      <c r="S25" s="36">
        <f>SUM(S4,S6,S9,S15,S18,S21,S24)</f>
        <v>883038.51742889988</v>
      </c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6">
        <f>SUM(AG4,AG6,AG9,AG15,AG18,AG21,AG24)</f>
        <v>844327.97346559993</v>
      </c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</row>
  </sheetData>
  <mergeCells count="89">
    <mergeCell ref="N1:N2"/>
    <mergeCell ref="O1:P1"/>
    <mergeCell ref="Q1:R1"/>
    <mergeCell ref="B2:H2"/>
    <mergeCell ref="A3:A4"/>
    <mergeCell ref="B3:H4"/>
    <mergeCell ref="I3:I4"/>
    <mergeCell ref="J3:J4"/>
    <mergeCell ref="B1:H1"/>
    <mergeCell ref="I1:I2"/>
    <mergeCell ref="J1:J2"/>
    <mergeCell ref="K1:K2"/>
    <mergeCell ref="L1:L2"/>
    <mergeCell ref="M1:M2"/>
    <mergeCell ref="I8:I12"/>
    <mergeCell ref="K3:K4"/>
    <mergeCell ref="L3:L4"/>
    <mergeCell ref="M3:M4"/>
    <mergeCell ref="N3:N4"/>
    <mergeCell ref="Q3:Q4"/>
    <mergeCell ref="R3:R4"/>
    <mergeCell ref="B5:R5"/>
    <mergeCell ref="B6:H6"/>
    <mergeCell ref="B7:R7"/>
    <mergeCell ref="O3:O4"/>
    <mergeCell ref="P3:P4"/>
    <mergeCell ref="P8:P12"/>
    <mergeCell ref="Q8:Q12"/>
    <mergeCell ref="R8:R12"/>
    <mergeCell ref="B13:R13"/>
    <mergeCell ref="A14:A15"/>
    <mergeCell ref="B14:H15"/>
    <mergeCell ref="I14:I15"/>
    <mergeCell ref="J14:J15"/>
    <mergeCell ref="J8:J12"/>
    <mergeCell ref="K8:K12"/>
    <mergeCell ref="L8:L12"/>
    <mergeCell ref="M8:M12"/>
    <mergeCell ref="N8:N12"/>
    <mergeCell ref="O8:O12"/>
    <mergeCell ref="A8:A12"/>
    <mergeCell ref="B8:H12"/>
    <mergeCell ref="R17:R18"/>
    <mergeCell ref="Q14:Q15"/>
    <mergeCell ref="R14:R15"/>
    <mergeCell ref="A17:A18"/>
    <mergeCell ref="B17:H18"/>
    <mergeCell ref="I17:I18"/>
    <mergeCell ref="J17:J18"/>
    <mergeCell ref="K17:K18"/>
    <mergeCell ref="L17:L18"/>
    <mergeCell ref="K14:K15"/>
    <mergeCell ref="L14:L15"/>
    <mergeCell ref="M14:M15"/>
    <mergeCell ref="N14:N15"/>
    <mergeCell ref="O14:O15"/>
    <mergeCell ref="P14:P15"/>
    <mergeCell ref="M17:M18"/>
    <mergeCell ref="N17:N18"/>
    <mergeCell ref="O17:O18"/>
    <mergeCell ref="P17:P18"/>
    <mergeCell ref="Q17:Q18"/>
    <mergeCell ref="O20:O21"/>
    <mergeCell ref="P20:P21"/>
    <mergeCell ref="A20:A21"/>
    <mergeCell ref="B20:H21"/>
    <mergeCell ref="I20:I21"/>
    <mergeCell ref="J20:J21"/>
    <mergeCell ref="L22:L24"/>
    <mergeCell ref="K20:K21"/>
    <mergeCell ref="L20:L21"/>
    <mergeCell ref="M20:M21"/>
    <mergeCell ref="N20:N21"/>
    <mergeCell ref="A25:N25"/>
    <mergeCell ref="AG1:AT1"/>
    <mergeCell ref="S1:AF1"/>
    <mergeCell ref="M22:M24"/>
    <mergeCell ref="N22:N24"/>
    <mergeCell ref="O22:O24"/>
    <mergeCell ref="P22:P24"/>
    <mergeCell ref="Q22:Q24"/>
    <mergeCell ref="R22:R24"/>
    <mergeCell ref="Q20:Q21"/>
    <mergeCell ref="R20:R21"/>
    <mergeCell ref="A22:A24"/>
    <mergeCell ref="B22:H24"/>
    <mergeCell ref="I22:I24"/>
    <mergeCell ref="J22:J24"/>
    <mergeCell ref="K22:K2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 Orçamentária</vt:lpstr>
      <vt:lpstr>BDI</vt:lpstr>
      <vt:lpstr>Composições Próprias</vt:lpstr>
      <vt:lpstr>CFF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2018-12-12T13:46:54Z</cp:lastPrinted>
  <dcterms:created xsi:type="dcterms:W3CDTF">2018-12-11T18:15:45Z</dcterms:created>
  <dcterms:modified xsi:type="dcterms:W3CDTF">2018-12-18T10:04:53Z</dcterms:modified>
</cp:coreProperties>
</file>