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iente\Desktop\"/>
    </mc:Choice>
  </mc:AlternateContent>
  <bookViews>
    <workbookView xWindow="0" yWindow="0" windowWidth="20490" windowHeight="7050" tabRatio="874" activeTab="2"/>
  </bookViews>
  <sheets>
    <sheet name="CRONOGRAMA" sheetId="18" r:id="rId1"/>
    <sheet name="BDI OBRA" sheetId="21" r:id="rId2"/>
    <sheet name="ORÇAMENTO" sheetId="22" r:id="rId3"/>
  </sheets>
  <definedNames>
    <definedName name="_xlnm.Print_Area" localSheetId="0">CRONOGRAMA!$A$1:$O$85</definedName>
    <definedName name="_xlnm.Print_Titles" localSheetId="0">CRONOGRAMA!$1:$15</definedName>
  </definedNames>
  <calcPr calcId="162913"/>
</workbook>
</file>

<file path=xl/calcChain.xml><?xml version="1.0" encoding="utf-8"?>
<calcChain xmlns="http://schemas.openxmlformats.org/spreadsheetml/2006/main">
  <c r="O18" i="18" l="1"/>
  <c r="J73" i="18" l="1"/>
  <c r="I73" i="18"/>
  <c r="G73" i="18"/>
  <c r="K73" i="18" s="1"/>
  <c r="K72" i="18"/>
  <c r="J72" i="18"/>
  <c r="I72" i="18"/>
  <c r="G72" i="18"/>
  <c r="K71" i="18"/>
  <c r="J71" i="18"/>
  <c r="I71" i="18"/>
  <c r="G71" i="18"/>
  <c r="J70" i="18"/>
  <c r="I70" i="18"/>
  <c r="G70" i="18"/>
  <c r="K70" i="18" s="1"/>
  <c r="G76" i="18"/>
  <c r="K76" i="18" s="1"/>
  <c r="I76" i="18"/>
  <c r="J76" i="18"/>
  <c r="B14" i="22"/>
  <c r="Q14" i="22"/>
  <c r="J75" i="18"/>
  <c r="I75" i="18"/>
  <c r="G75" i="18"/>
  <c r="G69" i="18"/>
  <c r="I69" i="18"/>
  <c r="J69" i="18"/>
  <c r="K69" i="18"/>
  <c r="J26" i="18"/>
  <c r="I26" i="18"/>
  <c r="G26" i="18"/>
  <c r="K26" i="18" s="1"/>
  <c r="J25" i="18"/>
  <c r="I25" i="18"/>
  <c r="G25" i="18"/>
  <c r="J24" i="18"/>
  <c r="I24" i="18"/>
  <c r="G24" i="18"/>
  <c r="K24" i="18" s="1"/>
  <c r="J23" i="18"/>
  <c r="I23" i="18"/>
  <c r="G23" i="18"/>
  <c r="J22" i="18"/>
  <c r="I22" i="18"/>
  <c r="G22" i="18"/>
  <c r="K22" i="18" s="1"/>
  <c r="J21" i="18"/>
  <c r="I21" i="18"/>
  <c r="G21" i="18"/>
  <c r="K21" i="18" s="1"/>
  <c r="J20" i="18"/>
  <c r="I20" i="18"/>
  <c r="G20" i="18"/>
  <c r="K20" i="18" s="1"/>
  <c r="K23" i="18" l="1"/>
  <c r="K25" i="18"/>
  <c r="K75" i="18"/>
  <c r="J58" i="18"/>
  <c r="I58" i="18"/>
  <c r="G58" i="18"/>
  <c r="J48" i="18"/>
  <c r="I48" i="18"/>
  <c r="G48" i="18"/>
  <c r="G63" i="18"/>
  <c r="I63" i="18"/>
  <c r="J63" i="18"/>
  <c r="G46" i="18"/>
  <c r="I46" i="18"/>
  <c r="G47" i="18"/>
  <c r="I47" i="18"/>
  <c r="J47" i="18"/>
  <c r="K63" i="18" l="1"/>
  <c r="K48" i="18"/>
  <c r="K58" i="18"/>
  <c r="K46" i="18"/>
  <c r="K47" i="18"/>
  <c r="G54" i="18"/>
  <c r="I54" i="18"/>
  <c r="J54" i="18"/>
  <c r="I52" i="18"/>
  <c r="J52" i="18"/>
  <c r="G52" i="18"/>
  <c r="I53" i="18"/>
  <c r="J53" i="18"/>
  <c r="G53" i="18"/>
  <c r="I51" i="18"/>
  <c r="G51" i="18"/>
  <c r="J51" i="18"/>
  <c r="K52" i="18" l="1"/>
  <c r="K54" i="18"/>
  <c r="K51" i="18"/>
  <c r="K53" i="18"/>
  <c r="B13" i="22" l="1"/>
  <c r="B12" i="22"/>
  <c r="B11" i="22"/>
  <c r="B10" i="22"/>
  <c r="N17" i="22"/>
  <c r="M17" i="22"/>
  <c r="P16" i="22"/>
  <c r="P17" i="22" s="1"/>
  <c r="O16" i="22"/>
  <c r="O17" i="22" s="1"/>
  <c r="N16" i="22"/>
  <c r="M16" i="22"/>
  <c r="L16" i="22"/>
  <c r="L17" i="22" s="1"/>
  <c r="K16" i="22"/>
  <c r="K17" i="22" s="1"/>
  <c r="J16" i="22"/>
  <c r="J17" i="22" s="1"/>
  <c r="I16" i="22"/>
  <c r="I17" i="22" s="1"/>
  <c r="H16" i="22"/>
  <c r="H17" i="22" s="1"/>
  <c r="G16" i="22"/>
  <c r="G17" i="22" s="1"/>
  <c r="Q13" i="22"/>
  <c r="Q12" i="22"/>
  <c r="Q11" i="22"/>
  <c r="Q10" i="22"/>
  <c r="I59" i="18" l="1"/>
  <c r="J59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9" i="18"/>
  <c r="G50" i="18"/>
  <c r="G55" i="18"/>
  <c r="G57" i="18"/>
  <c r="G59" i="18"/>
  <c r="K59" i="18" s="1"/>
  <c r="G60" i="18"/>
  <c r="G61" i="18"/>
  <c r="G62" i="18"/>
  <c r="G64" i="18"/>
  <c r="G65" i="18"/>
  <c r="G66" i="18"/>
  <c r="G67" i="18"/>
  <c r="G68" i="18"/>
  <c r="I42" i="18"/>
  <c r="J42" i="18"/>
  <c r="K42" i="18" l="1"/>
  <c r="I68" i="18" l="1"/>
  <c r="K68" i="18" s="1"/>
  <c r="J68" i="18"/>
  <c r="I67" i="18"/>
  <c r="K67" i="18" s="1"/>
  <c r="I66" i="18"/>
  <c r="K66" i="18" s="1"/>
  <c r="J67" i="18"/>
  <c r="J66" i="18"/>
  <c r="I44" i="18"/>
  <c r="K44" i="18" s="1"/>
  <c r="J44" i="18"/>
  <c r="I45" i="18"/>
  <c r="K45" i="18" s="1"/>
  <c r="J45" i="18"/>
  <c r="I65" i="18"/>
  <c r="K65" i="18" s="1"/>
  <c r="J65" i="18"/>
  <c r="I64" i="18"/>
  <c r="K64" i="18" s="1"/>
  <c r="J64" i="18"/>
  <c r="I62" i="18"/>
  <c r="K62" i="18" s="1"/>
  <c r="J62" i="18"/>
  <c r="I57" i="18"/>
  <c r="K57" i="18" s="1"/>
  <c r="J57" i="18"/>
  <c r="I60" i="18"/>
  <c r="K60" i="18" s="1"/>
  <c r="J60" i="18"/>
  <c r="I61" i="18"/>
  <c r="K61" i="18" s="1"/>
  <c r="J61" i="18"/>
  <c r="I38" i="18"/>
  <c r="K38" i="18" s="1"/>
  <c r="J38" i="18"/>
  <c r="I37" i="18"/>
  <c r="K37" i="18" s="1"/>
  <c r="J37" i="18"/>
  <c r="I36" i="18"/>
  <c r="K36" i="18" s="1"/>
  <c r="J36" i="18"/>
  <c r="I35" i="18"/>
  <c r="K35" i="18" s="1"/>
  <c r="J35" i="18"/>
  <c r="I34" i="18"/>
  <c r="K34" i="18" s="1"/>
  <c r="J34" i="18"/>
  <c r="I33" i="18"/>
  <c r="K33" i="18" s="1"/>
  <c r="J33" i="18"/>
  <c r="J29" i="18"/>
  <c r="J30" i="18"/>
  <c r="J31" i="18"/>
  <c r="J32" i="18"/>
  <c r="I32" i="18"/>
  <c r="K32" i="18" s="1"/>
  <c r="I31" i="18"/>
  <c r="K31" i="18" s="1"/>
  <c r="I30" i="18"/>
  <c r="K30" i="18" s="1"/>
  <c r="I29" i="18"/>
  <c r="K29" i="18" s="1"/>
  <c r="J55" i="18" l="1"/>
  <c r="I40" i="18"/>
  <c r="I41" i="18"/>
  <c r="I43" i="18"/>
  <c r="I55" i="18"/>
  <c r="K55" i="18" l="1"/>
  <c r="J41" i="18" l="1"/>
  <c r="K41" i="18"/>
  <c r="J43" i="18"/>
  <c r="K43" i="18"/>
  <c r="I50" i="18"/>
  <c r="I49" i="18"/>
  <c r="J40" i="18"/>
  <c r="K40" i="18"/>
  <c r="J49" i="18" l="1"/>
  <c r="J50" i="18"/>
  <c r="K49" i="18"/>
  <c r="K50" i="18"/>
  <c r="E23" i="21" l="1"/>
  <c r="E25" i="21" s="1"/>
  <c r="M12" i="18" l="1"/>
  <c r="M70" i="18" l="1"/>
  <c r="L70" i="18" s="1"/>
  <c r="N70" i="18" s="1"/>
  <c r="M71" i="18"/>
  <c r="L71" i="18" s="1"/>
  <c r="N71" i="18" s="1"/>
  <c r="M72" i="18"/>
  <c r="M69" i="18"/>
  <c r="L69" i="18" s="1"/>
  <c r="N69" i="18" s="1"/>
  <c r="M75" i="18"/>
  <c r="L75" i="18" s="1"/>
  <c r="N75" i="18" s="1"/>
  <c r="M76" i="18"/>
  <c r="L76" i="18" s="1"/>
  <c r="N76" i="18" s="1"/>
  <c r="M20" i="18"/>
  <c r="M22" i="18"/>
  <c r="L22" i="18" s="1"/>
  <c r="N22" i="18" s="1"/>
  <c r="M26" i="18"/>
  <c r="L26" i="18" s="1"/>
  <c r="N26" i="18" s="1"/>
  <c r="M24" i="18"/>
  <c r="L24" i="18" s="1"/>
  <c r="N24" i="18" s="1"/>
  <c r="M21" i="18"/>
  <c r="L21" i="18" s="1"/>
  <c r="N21" i="18" s="1"/>
  <c r="M25" i="18"/>
  <c r="L25" i="18" s="1"/>
  <c r="N25" i="18" s="1"/>
  <c r="M23" i="18"/>
  <c r="L23" i="18" s="1"/>
  <c r="N23" i="18" s="1"/>
  <c r="M48" i="18"/>
  <c r="L48" i="18" s="1"/>
  <c r="N48" i="18" s="1"/>
  <c r="M58" i="18"/>
  <c r="L58" i="18" s="1"/>
  <c r="N58" i="18" s="1"/>
  <c r="M63" i="18"/>
  <c r="L63" i="18" s="1"/>
  <c r="N63" i="18" s="1"/>
  <c r="M46" i="18"/>
  <c r="L46" i="18" s="1"/>
  <c r="N46" i="18" s="1"/>
  <c r="M47" i="18"/>
  <c r="L47" i="18" s="1"/>
  <c r="N47" i="18" s="1"/>
  <c r="M53" i="18"/>
  <c r="L53" i="18" s="1"/>
  <c r="N53" i="18" s="1"/>
  <c r="M52" i="18"/>
  <c r="L52" i="18" s="1"/>
  <c r="N52" i="18" s="1"/>
  <c r="M54" i="18"/>
  <c r="L54" i="18" s="1"/>
  <c r="N54" i="18" s="1"/>
  <c r="M51" i="18"/>
  <c r="L51" i="18" s="1"/>
  <c r="N51" i="18" s="1"/>
  <c r="M73" i="18"/>
  <c r="M59" i="18"/>
  <c r="L59" i="18" s="1"/>
  <c r="N59" i="18" s="1"/>
  <c r="M42" i="18"/>
  <c r="L42" i="18" s="1"/>
  <c r="N42" i="18" s="1"/>
  <c r="M68" i="18"/>
  <c r="L68" i="18" s="1"/>
  <c r="N68" i="18" s="1"/>
  <c r="M67" i="18"/>
  <c r="L67" i="18" s="1"/>
  <c r="N67" i="18" s="1"/>
  <c r="M66" i="18"/>
  <c r="L66" i="18" s="1"/>
  <c r="N66" i="18" s="1"/>
  <c r="M44" i="18"/>
  <c r="L44" i="18" s="1"/>
  <c r="N44" i="18" s="1"/>
  <c r="M45" i="18"/>
  <c r="L45" i="18" s="1"/>
  <c r="N45" i="18" s="1"/>
  <c r="M65" i="18"/>
  <c r="L65" i="18" s="1"/>
  <c r="N65" i="18" s="1"/>
  <c r="M62" i="18"/>
  <c r="L62" i="18" s="1"/>
  <c r="N62" i="18" s="1"/>
  <c r="M60" i="18"/>
  <c r="L60" i="18" s="1"/>
  <c r="N60" i="18" s="1"/>
  <c r="M61" i="18"/>
  <c r="L61" i="18" s="1"/>
  <c r="N61" i="18" s="1"/>
  <c r="M64" i="18"/>
  <c r="L64" i="18" s="1"/>
  <c r="N64" i="18" s="1"/>
  <c r="M57" i="18"/>
  <c r="L57" i="18" s="1"/>
  <c r="N57" i="18" s="1"/>
  <c r="M36" i="18"/>
  <c r="L36" i="18" s="1"/>
  <c r="N36" i="18" s="1"/>
  <c r="M38" i="18"/>
  <c r="L38" i="18" s="1"/>
  <c r="N38" i="18" s="1"/>
  <c r="M35" i="18"/>
  <c r="L35" i="18" s="1"/>
  <c r="N35" i="18" s="1"/>
  <c r="M34" i="18"/>
  <c r="L34" i="18" s="1"/>
  <c r="N34" i="18" s="1"/>
  <c r="M33" i="18"/>
  <c r="L33" i="18" s="1"/>
  <c r="N33" i="18" s="1"/>
  <c r="M37" i="18"/>
  <c r="L37" i="18" s="1"/>
  <c r="N37" i="18" s="1"/>
  <c r="M29" i="18"/>
  <c r="L29" i="18" s="1"/>
  <c r="N29" i="18" s="1"/>
  <c r="M30" i="18"/>
  <c r="L30" i="18" s="1"/>
  <c r="N30" i="18" s="1"/>
  <c r="M31" i="18"/>
  <c r="L31" i="18" s="1"/>
  <c r="N31" i="18" s="1"/>
  <c r="M32" i="18"/>
  <c r="L32" i="18" s="1"/>
  <c r="N32" i="18" s="1"/>
  <c r="N27" i="18"/>
  <c r="M43" i="18"/>
  <c r="L43" i="18" s="1"/>
  <c r="N43" i="18" s="1"/>
  <c r="M49" i="18"/>
  <c r="L49" i="18" s="1"/>
  <c r="N49" i="18" s="1"/>
  <c r="M55" i="18"/>
  <c r="L55" i="18" s="1"/>
  <c r="N55" i="18" s="1"/>
  <c r="M40" i="18"/>
  <c r="L40" i="18" s="1"/>
  <c r="N40" i="18" s="1"/>
  <c r="M41" i="18"/>
  <c r="L41" i="18" s="1"/>
  <c r="N41" i="18" s="1"/>
  <c r="M50" i="18"/>
  <c r="L50" i="18" s="1"/>
  <c r="N50" i="18" s="1"/>
  <c r="L73" i="18" l="1"/>
  <c r="N73" i="18" s="1"/>
  <c r="L72" i="18"/>
  <c r="N72" i="18" s="1"/>
  <c r="O75" i="18"/>
  <c r="L20" i="18"/>
  <c r="N20" i="18" s="1"/>
  <c r="O40" i="18"/>
  <c r="D12" i="22" s="1"/>
  <c r="F12" i="22" s="1"/>
  <c r="O29" i="18"/>
  <c r="D11" i="22" s="1"/>
  <c r="F11" i="22" s="1"/>
  <c r="O57" i="18" l="1"/>
  <c r="D13" i="22" s="1"/>
  <c r="F13" i="22" s="1"/>
  <c r="D14" i="22"/>
  <c r="F14" i="22" s="1"/>
  <c r="O20" i="18"/>
  <c r="D10" i="22" s="1"/>
  <c r="F10" i="22" s="1"/>
  <c r="F16" i="22" l="1"/>
  <c r="F17" i="22" s="1"/>
  <c r="C14" i="22" l="1"/>
  <c r="C13" i="22"/>
  <c r="C11" i="22"/>
  <c r="C10" i="22"/>
  <c r="C12" i="22"/>
</calcChain>
</file>

<file path=xl/sharedStrings.xml><?xml version="1.0" encoding="utf-8"?>
<sst xmlns="http://schemas.openxmlformats.org/spreadsheetml/2006/main" count="256" uniqueCount="189">
  <si>
    <t>Custo Unit. Total</t>
  </si>
  <si>
    <t>Mão-de-Obra</t>
  </si>
  <si>
    <t>Material</t>
  </si>
  <si>
    <t>BDI</t>
  </si>
  <si>
    <t>Qtd.</t>
  </si>
  <si>
    <t>Un</t>
  </si>
  <si>
    <t>Valor</t>
  </si>
  <si>
    <t>%</t>
  </si>
  <si>
    <t xml:space="preserve">Custo Direto </t>
  </si>
  <si>
    <t>Custo Unitário</t>
  </si>
  <si>
    <t>Custo Parcial</t>
  </si>
  <si>
    <t>Sub-Total do Item</t>
  </si>
  <si>
    <t>Total do Item</t>
  </si>
  <si>
    <t>BDI =</t>
  </si>
  <si>
    <t>Servente</t>
  </si>
  <si>
    <t>Eletrecista</t>
  </si>
  <si>
    <t>Pedreiro</t>
  </si>
  <si>
    <t>Encanador</t>
  </si>
  <si>
    <t>Ajudante de Pedreiro</t>
  </si>
  <si>
    <t>Auxiliar de encanador</t>
  </si>
  <si>
    <t>Ajudante especializado</t>
  </si>
  <si>
    <t>Montador (tubo aço/ equipamentos)</t>
  </si>
  <si>
    <t>Item</t>
  </si>
  <si>
    <t>Descrição</t>
  </si>
  <si>
    <t>Código</t>
  </si>
  <si>
    <t>.1</t>
  </si>
  <si>
    <t>.2</t>
  </si>
  <si>
    <t>.3</t>
  </si>
  <si>
    <t>Código Sinapi</t>
  </si>
  <si>
    <t>Insumo</t>
  </si>
  <si>
    <t>Valor unit.</t>
  </si>
  <si>
    <t>Servente c/ encargos complem.</t>
  </si>
  <si>
    <t>Pedreiro c/ encargos complem.</t>
  </si>
  <si>
    <t>M</t>
  </si>
  <si>
    <t>.4</t>
  </si>
  <si>
    <t>.5</t>
  </si>
  <si>
    <t>.6</t>
  </si>
  <si>
    <t>.7</t>
  </si>
  <si>
    <t>UN</t>
  </si>
  <si>
    <t xml:space="preserve">UN </t>
  </si>
  <si>
    <t>composição</t>
  </si>
  <si>
    <t>Encanador ou Bom Hidráulico c/ encargos compl</t>
  </si>
  <si>
    <t>Auxilliar Encanador ou Bom Hidráulico c/ encargos compl</t>
  </si>
  <si>
    <t>Eletricista c encargos complementares</t>
  </si>
  <si>
    <t>Carpinteiro de formas c encargos complementares</t>
  </si>
  <si>
    <t xml:space="preserve">Telhadista </t>
  </si>
  <si>
    <t>INSTALAÇÕES ELÉTRICAS</t>
  </si>
  <si>
    <t>Operador de maquinas e equipamentos com encargos complementares</t>
  </si>
  <si>
    <t>Operador de betoneira (caminhão) com encargos complementares</t>
  </si>
  <si>
    <t>Azulejistas ou ladrilista com encargos complementares</t>
  </si>
  <si>
    <t>Pintor com encargos complementares</t>
  </si>
  <si>
    <t>DETALHAMENTO DENEFÍCIOS E DESPESAS INDIRETAS                                   (BDI) - EXECUÇÃO DA OBRA</t>
  </si>
  <si>
    <t>GRUPO</t>
  </si>
  <si>
    <t>AC</t>
  </si>
  <si>
    <t>Adm Central</t>
  </si>
  <si>
    <t>S</t>
  </si>
  <si>
    <t>Taxa representativa de seguros</t>
  </si>
  <si>
    <t>R</t>
  </si>
  <si>
    <t>Taxa representativa de riscos</t>
  </si>
  <si>
    <t>G</t>
  </si>
  <si>
    <t>Taxa Representativa de Garantias</t>
  </si>
  <si>
    <t>DF</t>
  </si>
  <si>
    <t>Taxa representativa das despesas financeiras</t>
  </si>
  <si>
    <t>L</t>
  </si>
  <si>
    <t>Taxa representativa do lucro/remuneração</t>
  </si>
  <si>
    <t>I</t>
  </si>
  <si>
    <t>Taxa representativa da incidência de tributos</t>
  </si>
  <si>
    <t>PIS</t>
  </si>
  <si>
    <t>COFINS</t>
  </si>
  <si>
    <t>ISS *</t>
  </si>
  <si>
    <t>IRPJ</t>
  </si>
  <si>
    <t>CSLL</t>
  </si>
  <si>
    <t>Tributos</t>
  </si>
  <si>
    <t>BDI PROPOSTO</t>
  </si>
  <si>
    <t>FÓRMULA BDI</t>
  </si>
  <si>
    <t>(1 +AC+S+R+G) x (1+ DF) x (1 + L)</t>
  </si>
  <si>
    <t>(1 -T)</t>
  </si>
  <si>
    <t>Composição utilizando com referenciais o Acórdão Nº 2622/2013</t>
  </si>
  <si>
    <t xml:space="preserve">ISS *: Adotou-se o percentual de ISS, compatível com a lesgilação tributária do  município de implantação da obra em questão. Entretanto podendo ser alterado obedecendo limite  máximo de  5% estabelecido no art. 8º, inciso II, da LC n. 116/2003 e o limite mínimo de 2% fixado pelo art. 88 do Ato das Disposições Constitucionais Transitórias.  </t>
  </si>
  <si>
    <t xml:space="preserve">CAMINHAO BASCULANTE, 6M3,12T </t>
  </si>
  <si>
    <t>SERRALHEIRO C ENCARGOS COMP.</t>
  </si>
  <si>
    <t>Vidraceiro</t>
  </si>
  <si>
    <t>ajudante carpinteiro</t>
  </si>
  <si>
    <t>Auxiliar de Serralheiro c encargos</t>
  </si>
  <si>
    <t>Impermeabilizador c encargos</t>
  </si>
  <si>
    <t>ENTRADA DE SERVIÇO</t>
  </si>
  <si>
    <t>ELETRODUTOS, ELETROCALHA E CONEXÕES</t>
  </si>
  <si>
    <t>CONDUTORES</t>
  </si>
  <si>
    <t>AUXILIAR DE ELETRICISTA COM ENCARGOS COMPLEMENTARES</t>
  </si>
  <si>
    <t>ANILHAS PARA IDENTIFICAÇÃO</t>
  </si>
  <si>
    <t>16.1</t>
  </si>
  <si>
    <t>16.3</t>
  </si>
  <si>
    <t>16.4</t>
  </si>
  <si>
    <t>16.5</t>
  </si>
  <si>
    <t>PLANILHA ORÇAMENTÁRIA - PROJETO REFORMA E REQUALIFICAÇÃO</t>
  </si>
  <si>
    <t>Setembro/2018</t>
  </si>
  <si>
    <t>MT</t>
  </si>
  <si>
    <t>CURVA ELETROCALHA 50X50 BRANCAS (ud)</t>
  </si>
  <si>
    <t>SUPORTE ELETROCALHA 50X50 BRANCAS (ud)</t>
  </si>
  <si>
    <t>EMENDA ELETROCALHA BRANCAS 50X50 (ud)</t>
  </si>
  <si>
    <t>UM</t>
  </si>
  <si>
    <t>T ELETROCALHA 50X50 BRANCAS (ud)</t>
  </si>
  <si>
    <t>CAIXA DUTOTEK 4X2 BRANCA (ud)</t>
  </si>
  <si>
    <t>PARAFUSO CABECA LENTILHA BRANCA (ud)</t>
  </si>
  <si>
    <t>PARAFUSO SEXTAVADO COM BUCHA 10MM (ud)</t>
  </si>
  <si>
    <t>PARAFUSO COM BUCHA 6MM (ud)</t>
  </si>
  <si>
    <t>CANALETA DUTOTEK 3 DIVISÃO BRANCA (mt)</t>
  </si>
  <si>
    <t>DISJUNTOR TRIFASICO DE 50AMP (ud)</t>
  </si>
  <si>
    <t>DR 63 A - 300 ma (ud)</t>
  </si>
  <si>
    <t>DR 45  A - 300 mA (ud)</t>
  </si>
  <si>
    <t>FITA ISOLANTE GRANDE (ud)</t>
  </si>
  <si>
    <t>TOMADAS 2P+T+N, DUPLA,  BRANCA PARA ELETROCALHA DUTOTEC</t>
  </si>
  <si>
    <t>FIO ISOLADO 2,5MM2  AZUL ( 14 AWG)</t>
  </si>
  <si>
    <t>FIO ISOLADO 2,5MM2 VERMELHO - ( 14 AWG)</t>
  </si>
  <si>
    <t>FIO ISOLADO 4MM2 VERMELHO - ( 14 AWG)</t>
  </si>
  <si>
    <t>FIO ISOLADO 4MM2 PRETO - ( 14 AWG)</t>
  </si>
  <si>
    <t>FIO ISOLADO 4MM2 VERDE E AMARELO - ( 14 AWG)</t>
  </si>
  <si>
    <t xml:space="preserve">CABO DE COBRE ISOLADO TERMOPLASTICO 0,6/1KV 10MM2 ANTI - FORNECIMENTO E INSTALACAO </t>
  </si>
  <si>
    <t>Terminais Tubulares Tipo Ilhós Simples 2,5 Mm  (ud)</t>
  </si>
  <si>
    <t>Terminais Tubulares Tipo Ilhós Simples 4 Mm  (ud)</t>
  </si>
  <si>
    <t xml:space="preserve">PRESILHAS 25CM ( 200 ud Pacote) </t>
  </si>
  <si>
    <t>pc</t>
  </si>
  <si>
    <t>FIO ISOLADO 2,5MM2 VERDE/AMARELO - ( 14 AWG)</t>
  </si>
  <si>
    <t>Prazo de execução: 60 dias.</t>
  </si>
  <si>
    <t>00857/ORSE</t>
  </si>
  <si>
    <t>12153/ORSE</t>
  </si>
  <si>
    <t>04031/ORSE</t>
  </si>
  <si>
    <t>16.2</t>
  </si>
  <si>
    <t>CRONOGRAMA FÍSICO FINANCEIRO</t>
  </si>
  <si>
    <t>Maio/2018</t>
  </si>
  <si>
    <t>DISCRIMINAÇÃO DOS SERVIÇOS</t>
  </si>
  <si>
    <t>Peso %</t>
  </si>
  <si>
    <t>Valor das Obras e Serviços (R$)</t>
  </si>
  <si>
    <t>MESES</t>
  </si>
  <si>
    <t>Mês 1</t>
  </si>
  <si>
    <t>Mês 2</t>
  </si>
  <si>
    <t>Mês 3</t>
  </si>
  <si>
    <t>Mês 4</t>
  </si>
  <si>
    <t>Mês 5</t>
  </si>
  <si>
    <t>Mês 6</t>
  </si>
  <si>
    <t>R$</t>
  </si>
  <si>
    <t>TOTAL</t>
  </si>
  <si>
    <t>TOTAL DA ETAPA</t>
  </si>
  <si>
    <t>TOTAL ACUMULADO</t>
  </si>
  <si>
    <t>Engª. Divino Toledo Pereira</t>
  </si>
  <si>
    <t>CREA RS 213216</t>
  </si>
  <si>
    <t>DISJUNTOR MONOFASICO DE 20AMP (ud)</t>
  </si>
  <si>
    <t>DISJUNTOR MONOFASICO DE 10AMP (ud)</t>
  </si>
  <si>
    <t>ELETROCALHA 100 X 50 COM TAMPA (mt)</t>
  </si>
  <si>
    <r>
      <t>Cidade: Arambaré</t>
    </r>
    <r>
      <rPr>
        <sz val="12"/>
        <color indexed="8"/>
        <rFont val="Arial"/>
        <family val="2"/>
      </rPr>
      <t xml:space="preserve"> - RS</t>
    </r>
  </si>
  <si>
    <r>
      <t xml:space="preserve">Cliente: </t>
    </r>
    <r>
      <rPr>
        <sz val="12"/>
        <color indexed="8"/>
        <rFont val="Arial"/>
        <family val="2"/>
      </rPr>
      <t>Prefeitura Municipal de Arambare- Secretaria de Educação</t>
    </r>
  </si>
  <si>
    <t>Camaquã, 11 de novembro de 2020.</t>
  </si>
  <si>
    <t>CABO DE COBRE NU 35 MM ATERRAMENTO</t>
  </si>
  <si>
    <t xml:space="preserve">HASTES  COBREADA 3/4 POR 2400 </t>
  </si>
  <si>
    <t xml:space="preserve">HASTES  COBREADA 3/4 POR 300 </t>
  </si>
  <si>
    <t xml:space="preserve">BALDE DE INSPEÇÃO PVC </t>
  </si>
  <si>
    <t>CABO DE COBRE ISOLADO TERMOPLASTICO 0,6/1KV 1x 16MM2 - FORNECIMENTO E INSTALACAO AZUL</t>
  </si>
  <si>
    <t>CABO DE COBRE ISOLADO TERMOPLASTICO 0,6/1KV 16MM2 - FORNECIMENTO E INSTALACAO  TERRA VERDE</t>
  </si>
  <si>
    <t>.8</t>
  </si>
  <si>
    <t>.9</t>
  </si>
  <si>
    <t>.10</t>
  </si>
  <si>
    <t>.11</t>
  </si>
  <si>
    <t>.12</t>
  </si>
  <si>
    <t>.13</t>
  </si>
  <si>
    <t>.14</t>
  </si>
  <si>
    <t>TOMADAS 2P+T+N, SIMPLES  BRANCA PARA ELETROCALHA DUTOTEC</t>
  </si>
  <si>
    <t>CDE COM 24 DISJUNTORES COM BARRAM TRIFAS. (ud)</t>
  </si>
  <si>
    <t>CDE COM  14 DISJUNTORES COM BARRAM TRIFAS. (ud)</t>
  </si>
  <si>
    <r>
      <t xml:space="preserve">Obra: </t>
    </r>
    <r>
      <rPr>
        <sz val="12"/>
        <color indexed="8"/>
        <rFont val="Arial"/>
        <family val="2"/>
      </rPr>
      <t>GUSTAVO XAVIER</t>
    </r>
  </si>
  <si>
    <r>
      <t xml:space="preserve">Cliente: </t>
    </r>
    <r>
      <rPr>
        <sz val="12"/>
        <color indexed="8"/>
        <rFont val="Arial"/>
        <family val="2"/>
      </rPr>
      <t>Prefeitura Municipal de Arambare - Secretaria Municipal de Educação</t>
    </r>
  </si>
  <si>
    <t>CABO DE COBRE ISOLADO TERMOPLASTICO 0,6/1KV 1x 16MM2 - FORNECIMENTO E INSTALACAO PRETO</t>
  </si>
  <si>
    <t>CABO DE COBRE ISOLADO TERMOPLASTICO 0,6/1KV 1x 16MM2 - FORNECIMENTO E INSTALACAO BRANCO</t>
  </si>
  <si>
    <t>Data Orçamento: 20/11/2020</t>
  </si>
  <si>
    <r>
      <t>Endereço:</t>
    </r>
    <r>
      <rPr>
        <sz val="12"/>
        <color indexed="8"/>
        <rFont val="Arial"/>
        <family val="2"/>
      </rPr>
      <t>Rs 350, SN- Parada Bonita, Arambaré- RS, 96178-000</t>
    </r>
  </si>
  <si>
    <t>PAINEL METALICO PARA 24 DISJUNTOR</t>
  </si>
  <si>
    <t xml:space="preserve">KIT BARRAMENTO 100 A ISOLADO 24 POSIÇÕES </t>
  </si>
  <si>
    <t>KIT BARRAMENTO NEUTRO TERRA</t>
  </si>
  <si>
    <t>DPS MONOPOLAR 18 KA</t>
  </si>
  <si>
    <t>ENTRADA DE ENERGIA COMPLETA POSTE E ALVENARIA CP2 E CAIXA DE MADEIRA ETC...</t>
  </si>
  <si>
    <t>PAINEL METALICO PARA 14 DISJUNTOR</t>
  </si>
  <si>
    <t>LUMINARIAS LED 2X18W DE SOBREPOR DIMENSOES 100X1200M TENSAO BIVOLT BRANCO FRIO 6000K ÂNGULO ABERTURA 180° FLUXO LUMINOSO 3000 LUM</t>
  </si>
  <si>
    <t>ILUMINAÇÃO</t>
  </si>
  <si>
    <t>RFLETRO DE LED DE 50w PARA FIXAÇÃO NA PAREDE OU BEIRAL</t>
  </si>
  <si>
    <t xml:space="preserve">MODULO INTERRUPTOR PARA ILUMINAÇÃO </t>
  </si>
  <si>
    <t>DISJUNTORES , TOMADAS E INTERRUPTORES</t>
  </si>
  <si>
    <t xml:space="preserve">MODULO INTERRUPTOR TRIPLO  DUTOTEC PARA ILUMINAÇÃO </t>
  </si>
  <si>
    <t xml:space="preserve">MODULO INTERRUPTOR  SIMPLES  DUTOTEC PARA ILUMINAÇÃO </t>
  </si>
  <si>
    <t xml:space="preserve">MODULO INTERRUPTOR TOMADA COM TECLA   SIMPLES  DUTOTEC </t>
  </si>
  <si>
    <t xml:space="preserve"> CAIXA DE DISTRIBUIÇÃO DIN MAIS TOMADAS PARA AR CONDICIONADO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</si>
</sst>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&quot;R$&quot;\ #,##0.00"/>
    <numFmt numFmtId="167" formatCode="[$-416]dddd\,\ d&quot; de &quot;mmmm&quot; de &quot;yyyy"/>
    <numFmt numFmtId="168" formatCode="_(&quot;R$ &quot;* #,##0.00_);_(&quot;R$ &quot;* \(#,##0.00\);_(&quot;R$ &quot;* &quot;-&quot;??_);_(@_)"/>
    <numFmt numFmtId="169" formatCode="&quot;R$&quot;#,##0.00"/>
    <numFmt numFmtId="170" formatCode="0.0%"/>
  </numFmts>
  <fonts count="30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color theme="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2"/>
      <color indexed="9"/>
      <name val="Arial"/>
      <family val="2"/>
    </font>
    <font>
      <sz val="13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color rgb="FF000000"/>
      <name val="Verdana"/>
      <family val="2"/>
    </font>
    <font>
      <sz val="12"/>
      <name val="Arial"/>
      <family val="2"/>
    </font>
    <font>
      <sz val="10"/>
      <color indexed="8"/>
      <name val="Arial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6B95C7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5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15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8" fontId="15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8" fontId="15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8" fontId="15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9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10" fontId="5" fillId="0" borderId="0" xfId="0" applyNumberFormat="1" applyFont="1"/>
    <xf numFmtId="166" fontId="4" fillId="0" borderId="0" xfId="1" applyNumberFormat="1" applyFont="1" applyFill="1"/>
    <xf numFmtId="0" fontId="8" fillId="0" borderId="0" xfId="0" applyFont="1"/>
    <xf numFmtId="43" fontId="5" fillId="0" borderId="0" xfId="0" applyNumberFormat="1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5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9" fillId="2" borderId="1" xfId="3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3" applyFont="1" applyFill="1" applyBorder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center" vertical="center"/>
    </xf>
    <xf numFmtId="0" fontId="5" fillId="3" borderId="0" xfId="0" applyFont="1" applyFill="1"/>
    <xf numFmtId="0" fontId="7" fillId="3" borderId="0" xfId="0" applyFont="1" applyFill="1"/>
    <xf numFmtId="0" fontId="8" fillId="0" borderId="5" xfId="0" applyFont="1" applyBorder="1" applyAlignment="1">
      <alignment horizontal="center" vertical="center"/>
    </xf>
    <xf numFmtId="164" fontId="8" fillId="3" borderId="15" xfId="2" applyFont="1" applyFill="1" applyBorder="1" applyAlignment="1">
      <alignment vertical="center"/>
    </xf>
    <xf numFmtId="164" fontId="8" fillId="3" borderId="0" xfId="2" applyFont="1" applyFill="1" applyBorder="1" applyAlignment="1">
      <alignment vertical="center"/>
    </xf>
    <xf numFmtId="164" fontId="8" fillId="3" borderId="3" xfId="2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6" applyFont="1" applyBorder="1" applyProtection="1"/>
    <xf numFmtId="10" fontId="9" fillId="3" borderId="1" xfId="7" applyNumberFormat="1" applyFont="1" applyFill="1" applyBorder="1" applyAlignment="1" applyProtection="1">
      <alignment horizontal="center"/>
      <protection locked="0" hidden="1"/>
    </xf>
    <xf numFmtId="0" fontId="8" fillId="0" borderId="0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8" fillId="0" borderId="0" xfId="6" applyFont="1" applyBorder="1" applyProtection="1"/>
    <xf numFmtId="10" fontId="8" fillId="3" borderId="0" xfId="7" applyNumberFormat="1" applyFont="1" applyFill="1" applyBorder="1" applyAlignment="1" applyProtection="1">
      <alignment horizontal="center"/>
      <protection locked="0" hidden="1"/>
    </xf>
    <xf numFmtId="0" fontId="16" fillId="0" borderId="1" xfId="6" applyFont="1" applyBorder="1" applyProtection="1"/>
    <xf numFmtId="0" fontId="2" fillId="0" borderId="0" xfId="6" applyFont="1" applyBorder="1" applyProtection="1"/>
    <xf numFmtId="0" fontId="9" fillId="3" borderId="1" xfId="6" applyFont="1" applyFill="1" applyBorder="1" applyProtection="1"/>
    <xf numFmtId="0" fontId="16" fillId="0" borderId="2" xfId="6" applyFont="1" applyBorder="1" applyProtection="1"/>
    <xf numFmtId="10" fontId="8" fillId="3" borderId="4" xfId="7" applyNumberFormat="1" applyFont="1" applyFill="1" applyBorder="1" applyAlignment="1" applyProtection="1">
      <alignment horizontal="center"/>
      <protection locked="0" hidden="1"/>
    </xf>
    <xf numFmtId="0" fontId="0" fillId="0" borderId="15" xfId="0" applyBorder="1" applyAlignment="1">
      <alignment vertical="center"/>
    </xf>
    <xf numFmtId="0" fontId="8" fillId="3" borderId="1" xfId="6" applyFont="1" applyFill="1" applyBorder="1" applyProtection="1"/>
    <xf numFmtId="10" fontId="8" fillId="3" borderId="1" xfId="7" applyNumberFormat="1" applyFont="1" applyFill="1" applyBorder="1" applyAlignment="1" applyProtection="1">
      <alignment horizontal="center"/>
      <protection locked="0" hidden="1"/>
    </xf>
    <xf numFmtId="0" fontId="0" fillId="0" borderId="15" xfId="0" applyBorder="1" applyAlignment="1">
      <alignment horizontal="center" vertical="center"/>
    </xf>
    <xf numFmtId="10" fontId="18" fillId="3" borderId="1" xfId="7" applyNumberFormat="1" applyFont="1" applyFill="1" applyBorder="1" applyAlignment="1" applyProtection="1">
      <alignment horizontal="center"/>
      <protection locked="0" hidden="1"/>
    </xf>
    <xf numFmtId="0" fontId="0" fillId="0" borderId="9" xfId="0" applyBorder="1" applyAlignment="1">
      <alignment horizontal="center" vertical="center"/>
    </xf>
    <xf numFmtId="10" fontId="9" fillId="3" borderId="1" xfId="7" applyNumberFormat="1" applyFont="1" applyFill="1" applyBorder="1" applyAlignment="1" applyProtection="1">
      <alignment horizontal="center"/>
    </xf>
    <xf numFmtId="0" fontId="8" fillId="3" borderId="0" xfId="6" applyFont="1" applyFill="1" applyBorder="1" applyProtection="1"/>
    <xf numFmtId="0" fontId="17" fillId="7" borderId="0" xfId="6" applyFont="1" applyFill="1" applyBorder="1" applyProtection="1"/>
    <xf numFmtId="10" fontId="17" fillId="7" borderId="0" xfId="7" applyNumberFormat="1" applyFont="1" applyFill="1" applyBorder="1" applyAlignment="1" applyProtection="1">
      <alignment horizontal="center"/>
    </xf>
    <xf numFmtId="0" fontId="2" fillId="0" borderId="0" xfId="6" applyProtection="1"/>
    <xf numFmtId="0" fontId="8" fillId="0" borderId="0" xfId="6" applyFont="1" applyProtection="1"/>
    <xf numFmtId="0" fontId="8" fillId="0" borderId="0" xfId="6" applyFont="1" applyAlignment="1" applyProtection="1">
      <alignment horizontal="center"/>
    </xf>
    <xf numFmtId="0" fontId="8" fillId="0" borderId="10" xfId="6" applyFont="1" applyBorder="1" applyAlignment="1" applyProtection="1">
      <alignment horizontal="center"/>
    </xf>
    <xf numFmtId="0" fontId="8" fillId="0" borderId="0" xfId="6" applyFont="1" applyAlignment="1" applyProtection="1">
      <alignment horizontal="left" vertical="center"/>
    </xf>
    <xf numFmtId="0" fontId="8" fillId="0" borderId="0" xfId="6" applyFont="1" applyAlignment="1" applyProtection="1">
      <alignment horizontal="center" vertical="center"/>
    </xf>
    <xf numFmtId="0" fontId="2" fillId="0" borderId="0" xfId="6" applyBorder="1" applyProtection="1"/>
    <xf numFmtId="0" fontId="9" fillId="0" borderId="11" xfId="0" applyFont="1" applyBorder="1" applyAlignment="1">
      <alignment horizontal="center" vertical="center"/>
    </xf>
    <xf numFmtId="0" fontId="9" fillId="0" borderId="5" xfId="6" applyFont="1" applyBorder="1" applyProtection="1"/>
    <xf numFmtId="10" fontId="9" fillId="3" borderId="5" xfId="7" applyNumberFormat="1" applyFont="1" applyFill="1" applyBorder="1" applyAlignment="1" applyProtection="1">
      <alignment horizontal="center"/>
      <protection locked="0" hidden="1"/>
    </xf>
    <xf numFmtId="0" fontId="8" fillId="0" borderId="30" xfId="0" applyFont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3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164" fontId="8" fillId="3" borderId="1" xfId="2" applyFont="1" applyFill="1" applyBorder="1" applyAlignment="1">
      <alignment horizontal="right" vertical="center"/>
    </xf>
    <xf numFmtId="43" fontId="8" fillId="3" borderId="1" xfId="2" applyNumberFormat="1" applyFont="1" applyFill="1" applyBorder="1" applyAlignment="1" applyProtection="1">
      <alignment horizontal="right" vertical="center"/>
    </xf>
    <xf numFmtId="2" fontId="8" fillId="3" borderId="1" xfId="2" applyNumberFormat="1" applyFont="1" applyFill="1" applyBorder="1" applyAlignment="1" applyProtection="1">
      <alignment horizontal="right" vertical="center"/>
    </xf>
    <xf numFmtId="10" fontId="11" fillId="3" borderId="1" xfId="2" applyNumberFormat="1" applyFont="1" applyFill="1" applyBorder="1" applyAlignment="1" applyProtection="1">
      <alignment horizontal="center" vertical="center"/>
      <protection locked="0"/>
    </xf>
    <xf numFmtId="2" fontId="9" fillId="3" borderId="1" xfId="2" applyNumberFormat="1" applyFont="1" applyFill="1" applyBorder="1" applyAlignment="1" applyProtection="1">
      <alignment horizontal="right"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7" xfId="0" applyFont="1" applyFill="1" applyBorder="1"/>
    <xf numFmtId="0" fontId="6" fillId="5" borderId="2" xfId="0" applyFont="1" applyFill="1" applyBorder="1" applyAlignment="1" applyProtection="1">
      <alignment horizontal="right" vertical="top"/>
      <protection locked="0"/>
    </xf>
    <xf numFmtId="166" fontId="19" fillId="9" borderId="1" xfId="1" quotePrefix="1" applyNumberFormat="1" applyFont="1" applyFill="1" applyBorder="1" applyAlignment="1" applyProtection="1">
      <alignment horizontal="right" vertical="center"/>
    </xf>
    <xf numFmtId="0" fontId="19" fillId="9" borderId="12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0" fontId="20" fillId="5" borderId="4" xfId="0" applyNumberFormat="1" applyFont="1" applyFill="1" applyBorder="1" applyAlignment="1" applyProtection="1">
      <alignment horizontal="center" vertical="top"/>
      <protection locked="0"/>
    </xf>
    <xf numFmtId="0" fontId="19" fillId="9" borderId="2" xfId="0" applyFont="1" applyFill="1" applyBorder="1" applyAlignment="1" applyProtection="1">
      <alignment vertical="center"/>
    </xf>
    <xf numFmtId="0" fontId="19" fillId="9" borderId="14" xfId="0" applyFont="1" applyFill="1" applyBorder="1" applyAlignment="1" applyProtection="1">
      <alignment vertical="center"/>
    </xf>
    <xf numFmtId="0" fontId="0" fillId="0" borderId="0" xfId="0"/>
    <xf numFmtId="0" fontId="5" fillId="0" borderId="0" xfId="0" applyFont="1"/>
    <xf numFmtId="0" fontId="8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5" fillId="3" borderId="0" xfId="0" applyFont="1" applyFill="1"/>
    <xf numFmtId="0" fontId="5" fillId="0" borderId="12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5" fillId="0" borderId="13" xfId="0" quotePrefix="1" applyFont="1" applyBorder="1" applyAlignment="1">
      <alignment horizontal="center"/>
    </xf>
    <xf numFmtId="0" fontId="5" fillId="0" borderId="15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8" fillId="3" borderId="1" xfId="20" applyFont="1" applyFill="1" applyBorder="1" applyAlignment="1">
      <alignment horizontal="center" vertical="center"/>
    </xf>
    <xf numFmtId="0" fontId="13" fillId="5" borderId="0" xfId="0" applyFont="1" applyFill="1" applyBorder="1" applyAlignment="1" applyProtection="1">
      <alignment vertical="center"/>
      <protection locked="0"/>
    </xf>
    <xf numFmtId="0" fontId="8" fillId="0" borderId="1" xfId="22" applyFont="1" applyBorder="1" applyAlignment="1">
      <alignment horizontal="center" vertical="center" wrapText="1"/>
    </xf>
    <xf numFmtId="0" fontId="8" fillId="0" borderId="1" xfId="26" applyFont="1" applyFill="1" applyBorder="1" applyAlignment="1" applyProtection="1">
      <alignment horizontal="center" vertical="center"/>
      <protection locked="0"/>
    </xf>
    <xf numFmtId="2" fontId="8" fillId="3" borderId="1" xfId="24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 applyProtection="1">
      <alignment vertical="center"/>
      <protection locked="0"/>
    </xf>
    <xf numFmtId="0" fontId="8" fillId="0" borderId="1" xfId="29" applyFont="1" applyBorder="1" applyAlignment="1">
      <alignment horizontal="left" vertical="center" wrapText="1"/>
    </xf>
    <xf numFmtId="0" fontId="8" fillId="0" borderId="1" xfId="29" applyFont="1" applyFill="1" applyBorder="1" applyAlignment="1" applyProtection="1">
      <alignment horizontal="left" vertical="center" wrapText="1"/>
      <protection locked="0"/>
    </xf>
    <xf numFmtId="0" fontId="8" fillId="0" borderId="1" xfId="29" applyFont="1" applyBorder="1" applyAlignment="1">
      <alignment horizontal="center" vertical="center" wrapText="1"/>
    </xf>
    <xf numFmtId="0" fontId="8" fillId="0" borderId="1" xfId="29" applyFont="1" applyBorder="1" applyAlignment="1">
      <alignment horizontal="left" vertical="center"/>
    </xf>
    <xf numFmtId="0" fontId="9" fillId="2" borderId="1" xfId="3" applyFont="1" applyFill="1" applyBorder="1" applyAlignment="1">
      <alignment horizontal="center" vertical="center"/>
    </xf>
    <xf numFmtId="0" fontId="5" fillId="0" borderId="0" xfId="0" applyFont="1" applyBorder="1"/>
    <xf numFmtId="0" fontId="8" fillId="0" borderId="0" xfId="0" applyFont="1" applyBorder="1"/>
    <xf numFmtId="0" fontId="13" fillId="5" borderId="2" xfId="0" applyFont="1" applyFill="1" applyBorder="1" applyAlignment="1">
      <alignment vertical="center"/>
    </xf>
    <xf numFmtId="0" fontId="13" fillId="5" borderId="4" xfId="0" applyFont="1" applyFill="1" applyBorder="1" applyAlignment="1">
      <alignment horizontal="center" vertical="center"/>
    </xf>
    <xf numFmtId="0" fontId="8" fillId="0" borderId="5" xfId="9" applyFont="1" applyBorder="1" applyAlignment="1">
      <alignment horizontal="center" vertical="center" wrapText="1"/>
    </xf>
    <xf numFmtId="0" fontId="8" fillId="0" borderId="5" xfId="9" applyFont="1" applyBorder="1" applyAlignment="1">
      <alignment horizontal="center" vertical="center"/>
    </xf>
    <xf numFmtId="0" fontId="12" fillId="5" borderId="2" xfId="8" applyFont="1" applyFill="1" applyBorder="1" applyAlignment="1">
      <alignment horizontal="center" vertical="center"/>
    </xf>
    <xf numFmtId="0" fontId="13" fillId="5" borderId="4" xfId="8" applyFont="1" applyFill="1" applyBorder="1" applyAlignment="1">
      <alignment horizontal="center" vertical="center"/>
    </xf>
    <xf numFmtId="0" fontId="8" fillId="0" borderId="5" xfId="29" applyFont="1" applyBorder="1" applyAlignment="1">
      <alignment horizontal="center" vertical="center" wrapText="1"/>
    </xf>
    <xf numFmtId="0" fontId="8" fillId="0" borderId="5" xfId="29" applyFont="1" applyBorder="1" applyAlignment="1">
      <alignment horizontal="center" vertical="center"/>
    </xf>
    <xf numFmtId="0" fontId="13" fillId="5" borderId="2" xfId="10" applyFont="1" applyFill="1" applyBorder="1" applyAlignment="1">
      <alignment horizontal="center" vertical="center"/>
    </xf>
    <xf numFmtId="0" fontId="13" fillId="5" borderId="4" xfId="10" applyFont="1" applyFill="1" applyBorder="1" applyAlignment="1">
      <alignment horizontal="center" vertical="center"/>
    </xf>
    <xf numFmtId="0" fontId="8" fillId="0" borderId="6" xfId="16" applyFont="1" applyBorder="1" applyAlignment="1">
      <alignment horizontal="center" vertical="center" wrapText="1"/>
    </xf>
    <xf numFmtId="0" fontId="8" fillId="0" borderId="5" xfId="22" applyFont="1" applyBorder="1" applyAlignment="1">
      <alignment horizontal="center" vertical="center" wrapText="1"/>
    </xf>
    <xf numFmtId="0" fontId="8" fillId="0" borderId="5" xfId="22" applyFont="1" applyBorder="1" applyAlignment="1">
      <alignment horizontal="center" vertical="center"/>
    </xf>
    <xf numFmtId="0" fontId="13" fillId="5" borderId="2" xfId="19" applyFont="1" applyFill="1" applyBorder="1" applyAlignment="1">
      <alignment horizontal="center" vertical="center"/>
    </xf>
    <xf numFmtId="0" fontId="13" fillId="5" borderId="4" xfId="19" applyFont="1" applyFill="1" applyBorder="1" applyAlignment="1">
      <alignment horizontal="center" vertical="center"/>
    </xf>
    <xf numFmtId="0" fontId="13" fillId="5" borderId="2" xfId="8" applyFont="1" applyFill="1" applyBorder="1" applyAlignment="1" applyProtection="1">
      <alignment vertical="center"/>
      <protection locked="0"/>
    </xf>
    <xf numFmtId="0" fontId="13" fillId="5" borderId="14" xfId="8" applyFont="1" applyFill="1" applyBorder="1" applyAlignment="1" applyProtection="1">
      <alignment vertical="center"/>
      <protection locked="0"/>
    </xf>
    <xf numFmtId="0" fontId="12" fillId="5" borderId="2" xfId="10" applyFont="1" applyFill="1" applyBorder="1" applyAlignment="1" applyProtection="1">
      <alignment vertical="center"/>
      <protection locked="0"/>
    </xf>
    <xf numFmtId="0" fontId="12" fillId="5" borderId="14" xfId="10" applyFont="1" applyFill="1" applyBorder="1" applyAlignment="1" applyProtection="1">
      <alignment vertical="center"/>
      <protection locked="0"/>
    </xf>
    <xf numFmtId="0" fontId="12" fillId="5" borderId="4" xfId="10" applyFont="1" applyFill="1" applyBorder="1" applyAlignment="1" applyProtection="1">
      <alignment vertical="center"/>
      <protection locked="0"/>
    </xf>
    <xf numFmtId="0" fontId="13" fillId="5" borderId="2" xfId="19" applyFont="1" applyFill="1" applyBorder="1" applyAlignment="1" applyProtection="1">
      <alignment vertical="center"/>
      <protection locked="0"/>
    </xf>
    <xf numFmtId="0" fontId="13" fillId="5" borderId="14" xfId="19" applyFont="1" applyFill="1" applyBorder="1" applyAlignment="1" applyProtection="1">
      <alignment vertical="center"/>
      <protection locked="0"/>
    </xf>
    <xf numFmtId="0" fontId="13" fillId="5" borderId="4" xfId="19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6" fillId="5" borderId="42" xfId="0" applyFont="1" applyFill="1" applyBorder="1" applyAlignment="1" applyProtection="1">
      <alignment vertical="top"/>
      <protection locked="0"/>
    </xf>
    <xf numFmtId="0" fontId="6" fillId="5" borderId="14" xfId="0" applyFont="1" applyFill="1" applyBorder="1" applyAlignment="1" applyProtection="1">
      <alignment vertical="top"/>
      <protection locked="0"/>
    </xf>
    <xf numFmtId="0" fontId="6" fillId="5" borderId="4" xfId="0" applyFont="1" applyFill="1" applyBorder="1" applyAlignment="1" applyProtection="1">
      <alignment vertical="top"/>
      <protection locked="0"/>
    </xf>
    <xf numFmtId="0" fontId="23" fillId="8" borderId="37" xfId="48" applyFont="1" applyFill="1" applyBorder="1" applyAlignment="1">
      <alignment horizontal="left" vertical="center"/>
    </xf>
    <xf numFmtId="0" fontId="23" fillId="8" borderId="0" xfId="48" applyFont="1" applyFill="1" applyBorder="1" applyAlignment="1">
      <alignment horizontal="left" vertical="center"/>
    </xf>
    <xf numFmtId="0" fontId="23" fillId="8" borderId="0" xfId="0" applyFont="1" applyFill="1" applyBorder="1" applyAlignment="1">
      <alignment vertical="center"/>
    </xf>
    <xf numFmtId="0" fontId="23" fillId="8" borderId="22" xfId="0" applyFont="1" applyFill="1" applyBorder="1" applyAlignment="1">
      <alignment horizontal="right" vertical="center"/>
    </xf>
    <xf numFmtId="10" fontId="23" fillId="8" borderId="40" xfId="48" applyNumberFormat="1" applyFont="1" applyFill="1" applyBorder="1" applyAlignment="1">
      <alignment vertical="center"/>
    </xf>
    <xf numFmtId="10" fontId="23" fillId="8" borderId="21" xfId="48" applyNumberFormat="1" applyFont="1" applyFill="1" applyBorder="1" applyAlignment="1">
      <alignment vertical="center"/>
    </xf>
    <xf numFmtId="10" fontId="23" fillId="8" borderId="41" xfId="48" applyNumberFormat="1" applyFont="1" applyFill="1" applyBorder="1" applyAlignment="1">
      <alignment vertical="center"/>
    </xf>
    <xf numFmtId="0" fontId="22" fillId="0" borderId="0" xfId="0" applyFont="1" applyAlignment="1"/>
    <xf numFmtId="164" fontId="5" fillId="0" borderId="0" xfId="0" applyNumberFormat="1" applyFont="1"/>
    <xf numFmtId="0" fontId="13" fillId="5" borderId="13" xfId="0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9" fontId="0" fillId="0" borderId="1" xfId="0" applyNumberFormat="1" applyBorder="1"/>
    <xf numFmtId="0" fontId="5" fillId="0" borderId="1" xfId="0" applyFont="1" applyBorder="1" applyAlignment="1">
      <alignment horizontal="left"/>
    </xf>
    <xf numFmtId="0" fontId="24" fillId="0" borderId="0" xfId="0" applyFont="1"/>
    <xf numFmtId="0" fontId="25" fillId="0" borderId="5" xfId="9" applyFont="1" applyBorder="1" applyAlignment="1">
      <alignment horizontal="center" vertical="center" wrapText="1"/>
    </xf>
    <xf numFmtId="0" fontId="9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9" fillId="0" borderId="0" xfId="0" quotePrefix="1" applyFont="1" applyBorder="1" applyAlignment="1" applyProtection="1">
      <alignment horizontal="left"/>
      <protection locked="0"/>
    </xf>
    <xf numFmtId="0" fontId="27" fillId="0" borderId="0" xfId="0" applyFont="1" applyBorder="1" applyAlignment="1" applyProtection="1">
      <alignment horizontal="left"/>
      <protection locked="0"/>
    </xf>
    <xf numFmtId="0" fontId="28" fillId="0" borderId="0" xfId="0" applyFont="1" applyBorder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0" fillId="0" borderId="0" xfId="0" quotePrefix="1" applyBorder="1" applyAlignment="1" applyProtection="1">
      <alignment horizontal="left"/>
      <protection locked="0"/>
    </xf>
    <xf numFmtId="0" fontId="0" fillId="0" borderId="0" xfId="0" applyBorder="1"/>
    <xf numFmtId="0" fontId="6" fillId="5" borderId="9" xfId="0" applyFont="1" applyFill="1" applyBorder="1" applyAlignment="1" applyProtection="1">
      <alignment horizontal="right" vertical="top"/>
      <protection locked="0"/>
    </xf>
    <xf numFmtId="10" fontId="20" fillId="5" borderId="11" xfId="0" applyNumberFormat="1" applyFont="1" applyFill="1" applyBorder="1" applyAlignment="1" applyProtection="1">
      <alignment horizontal="center" vertical="top"/>
      <protection locked="0"/>
    </xf>
    <xf numFmtId="0" fontId="10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0" fontId="25" fillId="10" borderId="32" xfId="0" applyFont="1" applyFill="1" applyBorder="1" applyAlignment="1">
      <alignment horizontal="center"/>
    </xf>
    <xf numFmtId="0" fontId="25" fillId="10" borderId="49" xfId="0" applyFont="1" applyFill="1" applyBorder="1" applyAlignment="1">
      <alignment horizontal="right"/>
    </xf>
    <xf numFmtId="0" fontId="25" fillId="10" borderId="50" xfId="0" applyFont="1" applyFill="1" applyBorder="1" applyAlignment="1">
      <alignment horizontal="center"/>
    </xf>
    <xf numFmtId="0" fontId="25" fillId="10" borderId="51" xfId="0" applyFont="1" applyFill="1" applyBorder="1" applyAlignment="1">
      <alignment horizontal="right"/>
    </xf>
    <xf numFmtId="0" fontId="25" fillId="0" borderId="5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9" fontId="25" fillId="0" borderId="52" xfId="54" applyFont="1" applyBorder="1" applyAlignment="1">
      <alignment horizontal="center"/>
    </xf>
    <xf numFmtId="164" fontId="25" fillId="0" borderId="10" xfId="35" applyFont="1" applyBorder="1" applyAlignment="1" applyProtection="1">
      <alignment horizontal="center" vertical="center"/>
    </xf>
    <xf numFmtId="9" fontId="25" fillId="0" borderId="53" xfId="54" applyFont="1" applyBorder="1" applyAlignment="1">
      <alignment horizontal="center"/>
    </xf>
    <xf numFmtId="166" fontId="25" fillId="0" borderId="54" xfId="35" applyNumberFormat="1" applyFont="1" applyBorder="1" applyAlignment="1" applyProtection="1">
      <alignment horizontal="center"/>
      <protection locked="0"/>
    </xf>
    <xf numFmtId="164" fontId="25" fillId="0" borderId="53" xfId="35" applyFont="1" applyBorder="1" applyAlignment="1">
      <alignment horizontal="center"/>
    </xf>
    <xf numFmtId="164" fontId="25" fillId="0" borderId="54" xfId="35" applyFont="1" applyBorder="1" applyAlignment="1" applyProtection="1">
      <alignment horizontal="center"/>
      <protection locked="0"/>
    </xf>
    <xf numFmtId="9" fontId="25" fillId="0" borderId="55" xfId="54" applyFont="1" applyBorder="1" applyAlignment="1">
      <alignment horizontal="center"/>
    </xf>
    <xf numFmtId="0" fontId="0" fillId="0" borderId="0" xfId="0" applyAlignment="1">
      <alignment horizontal="center"/>
    </xf>
    <xf numFmtId="0" fontId="25" fillId="0" borderId="56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164" fontId="25" fillId="0" borderId="14" xfId="35" applyFont="1" applyBorder="1" applyAlignment="1" applyProtection="1">
      <alignment horizontal="center" vertical="center"/>
    </xf>
    <xf numFmtId="9" fontId="25" fillId="0" borderId="57" xfId="54" applyFont="1" applyBorder="1" applyAlignment="1">
      <alignment horizontal="center"/>
    </xf>
    <xf numFmtId="166" fontId="25" fillId="0" borderId="58" xfId="35" applyNumberFormat="1" applyFont="1" applyBorder="1" applyAlignment="1" applyProtection="1">
      <alignment horizontal="center"/>
      <protection locked="0"/>
    </xf>
    <xf numFmtId="164" fontId="25" fillId="0" borderId="16" xfId="35" applyFont="1" applyBorder="1" applyAlignment="1">
      <alignment horizontal="center"/>
    </xf>
    <xf numFmtId="164" fontId="25" fillId="0" borderId="58" xfId="35" applyFont="1" applyBorder="1" applyAlignment="1" applyProtection="1">
      <alignment horizontal="center"/>
      <protection locked="0"/>
    </xf>
    <xf numFmtId="9" fontId="25" fillId="0" borderId="17" xfId="54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8" fillId="0" borderId="0" xfId="35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25" fillId="0" borderId="54" xfId="35" applyFont="1" applyBorder="1"/>
    <xf numFmtId="164" fontId="29" fillId="0" borderId="53" xfId="35" applyFont="1" applyBorder="1"/>
    <xf numFmtId="164" fontId="29" fillId="0" borderId="54" xfId="35" applyFont="1" applyBorder="1"/>
    <xf numFmtId="9" fontId="25" fillId="0" borderId="32" xfId="54" applyFont="1" applyBorder="1" applyAlignment="1">
      <alignment horizontal="center"/>
    </xf>
    <xf numFmtId="164" fontId="25" fillId="0" borderId="49" xfId="35" applyFont="1" applyBorder="1"/>
    <xf numFmtId="164" fontId="29" fillId="0" borderId="32" xfId="35" applyFont="1" applyBorder="1"/>
    <xf numFmtId="164" fontId="29" fillId="0" borderId="49" xfId="35" applyFont="1" applyBorder="1"/>
    <xf numFmtId="9" fontId="25" fillId="0" borderId="59" xfId="54" applyFont="1" applyBorder="1" applyAlignment="1">
      <alignment horizontal="center"/>
    </xf>
    <xf numFmtId="0" fontId="8" fillId="0" borderId="0" xfId="0" applyFont="1" applyBorder="1" applyProtection="1">
      <protection locked="0"/>
    </xf>
    <xf numFmtId="164" fontId="8" fillId="0" borderId="0" xfId="35" applyFont="1" applyBorder="1" applyProtection="1">
      <protection locked="0"/>
    </xf>
    <xf numFmtId="164" fontId="8" fillId="0" borderId="0" xfId="35" applyFont="1" applyBorder="1" applyAlignment="1" applyProtection="1">
      <alignment horizontal="center"/>
      <protection locked="0"/>
    </xf>
    <xf numFmtId="164" fontId="8" fillId="0" borderId="0" xfId="35" applyFont="1" applyBorder="1"/>
    <xf numFmtId="0" fontId="8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0" xfId="0" applyFont="1" applyBorder="1" applyProtection="1">
      <protection locked="0"/>
    </xf>
    <xf numFmtId="0" fontId="5" fillId="0" borderId="0" xfId="0" applyFont="1" applyAlignment="1" applyProtection="1">
      <protection locked="0"/>
    </xf>
    <xf numFmtId="0" fontId="3" fillId="0" borderId="3" xfId="0" applyFont="1" applyBorder="1" applyAlignment="1">
      <alignment vertical="center"/>
    </xf>
    <xf numFmtId="166" fontId="6" fillId="9" borderId="3" xfId="0" applyNumberFormat="1" applyFont="1" applyFill="1" applyBorder="1" applyAlignment="1">
      <alignment vertical="center"/>
    </xf>
    <xf numFmtId="170" fontId="25" fillId="0" borderId="52" xfId="54" applyNumberFormat="1" applyFont="1" applyBorder="1" applyAlignment="1">
      <alignment horizontal="center"/>
    </xf>
    <xf numFmtId="0" fontId="8" fillId="0" borderId="6" xfId="29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3" fillId="5" borderId="6" xfId="0" applyFont="1" applyFill="1" applyBorder="1" applyAlignment="1" applyProtection="1">
      <alignment horizontal="center" vertical="center"/>
    </xf>
    <xf numFmtId="0" fontId="3" fillId="5" borderId="7" xfId="0" applyFont="1" applyFill="1" applyBorder="1" applyAlignment="1" applyProtection="1">
      <alignment horizontal="center" vertical="center"/>
    </xf>
    <xf numFmtId="0" fontId="3" fillId="5" borderId="34" xfId="0" applyFont="1" applyFill="1" applyBorder="1" applyAlignment="1" applyProtection="1">
      <alignment horizontal="center" vertical="center"/>
    </xf>
    <xf numFmtId="49" fontId="10" fillId="5" borderId="2" xfId="0" applyNumberFormat="1" applyFont="1" applyFill="1" applyBorder="1" applyAlignment="1" applyProtection="1">
      <alignment horizontal="center" vertical="top"/>
      <protection locked="0"/>
    </xf>
    <xf numFmtId="49" fontId="10" fillId="5" borderId="17" xfId="0" applyNumberFormat="1" applyFont="1" applyFill="1" applyBorder="1" applyAlignment="1" applyProtection="1">
      <alignment horizontal="center" vertical="top"/>
      <protection locked="0"/>
    </xf>
    <xf numFmtId="0" fontId="3" fillId="5" borderId="7" xfId="0" applyFont="1" applyFill="1" applyBorder="1" applyProtection="1"/>
    <xf numFmtId="0" fontId="3" fillId="5" borderId="34" xfId="0" applyFont="1" applyFill="1" applyBorder="1" applyProtection="1"/>
    <xf numFmtId="0" fontId="14" fillId="4" borderId="15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14" fillId="4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4" fontId="3" fillId="5" borderId="7" xfId="0" applyNumberFormat="1" applyFont="1" applyFill="1" applyBorder="1" applyAlignment="1" applyProtection="1">
      <alignment horizontal="center" vertical="center" wrapText="1"/>
    </xf>
    <xf numFmtId="4" fontId="3" fillId="5" borderId="34" xfId="0" applyNumberFormat="1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34" xfId="0" applyFont="1" applyFill="1" applyBorder="1" applyAlignment="1" applyProtection="1">
      <alignment horizontal="center" vertical="center" wrapText="1"/>
    </xf>
    <xf numFmtId="0" fontId="9" fillId="5" borderId="6" xfId="0" applyFont="1" applyFill="1" applyBorder="1" applyAlignment="1" applyProtection="1">
      <alignment horizontal="center" vertical="center" wrapText="1"/>
    </xf>
    <xf numFmtId="0" fontId="9" fillId="5" borderId="34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14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3" fillId="5" borderId="16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10" fontId="23" fillId="8" borderId="38" xfId="48" applyNumberFormat="1" applyFont="1" applyFill="1" applyBorder="1" applyAlignment="1">
      <alignment horizontal="center"/>
    </xf>
    <xf numFmtId="10" fontId="23" fillId="8" borderId="20" xfId="48" applyNumberFormat="1" applyFont="1" applyFill="1" applyBorder="1" applyAlignment="1">
      <alignment horizontal="center"/>
    </xf>
    <xf numFmtId="10" fontId="23" fillId="8" borderId="39" xfId="48" applyNumberFormat="1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 vertical="center" wrapText="1"/>
    </xf>
    <xf numFmtId="166" fontId="3" fillId="5" borderId="23" xfId="1" applyNumberFormat="1" applyFont="1" applyFill="1" applyBorder="1" applyAlignment="1" applyProtection="1">
      <alignment horizontal="center" vertical="center" wrapText="1"/>
    </xf>
    <xf numFmtId="166" fontId="3" fillId="5" borderId="31" xfId="1" applyNumberFormat="1" applyFont="1" applyFill="1" applyBorder="1" applyAlignment="1" applyProtection="1">
      <alignment horizontal="center" vertical="center" wrapText="1"/>
    </xf>
    <xf numFmtId="166" fontId="3" fillId="5" borderId="35" xfId="1" applyNumberFormat="1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 applyProtection="1">
      <alignment horizontal="left" vertical="top"/>
      <protection locked="0"/>
    </xf>
    <xf numFmtId="0" fontId="6" fillId="5" borderId="14" xfId="0" applyFont="1" applyFill="1" applyBorder="1" applyAlignment="1" applyProtection="1">
      <alignment horizontal="left" vertical="top"/>
      <protection locked="0"/>
    </xf>
    <xf numFmtId="0" fontId="6" fillId="5" borderId="4" xfId="0" applyFont="1" applyFill="1" applyBorder="1" applyAlignment="1" applyProtection="1">
      <alignment horizontal="left" vertical="top"/>
      <protection locked="0"/>
    </xf>
    <xf numFmtId="10" fontId="3" fillId="5" borderId="7" xfId="0" applyNumberFormat="1" applyFont="1" applyFill="1" applyBorder="1" applyAlignment="1" applyProtection="1">
      <alignment horizontal="center" vertical="center" wrapText="1"/>
    </xf>
    <xf numFmtId="10" fontId="3" fillId="5" borderId="34" xfId="0" applyNumberFormat="1" applyFont="1" applyFill="1" applyBorder="1" applyAlignment="1" applyProtection="1">
      <alignment horizontal="center" vertical="center" wrapText="1"/>
    </xf>
    <xf numFmtId="0" fontId="17" fillId="6" borderId="24" xfId="6" applyNumberFormat="1" applyFont="1" applyFill="1" applyBorder="1" applyAlignment="1" applyProtection="1">
      <alignment horizontal="center" vertical="center" wrapText="1"/>
    </xf>
    <xf numFmtId="0" fontId="17" fillId="6" borderId="25" xfId="6" applyNumberFormat="1" applyFont="1" applyFill="1" applyBorder="1" applyAlignment="1" applyProtection="1">
      <alignment horizontal="center" vertical="center" wrapText="1"/>
    </xf>
    <xf numFmtId="0" fontId="17" fillId="6" borderId="26" xfId="6" applyNumberFormat="1" applyFont="1" applyFill="1" applyBorder="1" applyAlignment="1" applyProtection="1">
      <alignment horizontal="center" vertical="center" wrapText="1"/>
    </xf>
    <xf numFmtId="0" fontId="17" fillId="6" borderId="27" xfId="6" applyNumberFormat="1" applyFont="1" applyFill="1" applyBorder="1" applyAlignment="1" applyProtection="1">
      <alignment horizontal="center" vertical="center" wrapText="1"/>
    </xf>
    <xf numFmtId="0" fontId="17" fillId="6" borderId="28" xfId="6" applyNumberFormat="1" applyFont="1" applyFill="1" applyBorder="1" applyAlignment="1" applyProtection="1">
      <alignment horizontal="center" vertical="center" wrapText="1"/>
    </xf>
    <xf numFmtId="0" fontId="17" fillId="6" borderId="29" xfId="6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25" fillId="0" borderId="52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47" xfId="0" applyFont="1" applyBorder="1" applyAlignment="1">
      <alignment horizontal="center"/>
    </xf>
    <xf numFmtId="0" fontId="25" fillId="0" borderId="62" xfId="0" applyFont="1" applyBorder="1" applyAlignment="1">
      <alignment horizontal="center"/>
    </xf>
    <xf numFmtId="0" fontId="25" fillId="0" borderId="60" xfId="0" applyFont="1" applyBorder="1" applyAlignment="1">
      <alignment horizontal="center"/>
    </xf>
    <xf numFmtId="0" fontId="25" fillId="0" borderId="61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5" fillId="10" borderId="43" xfId="0" applyFont="1" applyFill="1" applyBorder="1" applyAlignment="1">
      <alignment horizontal="center" vertical="center"/>
    </xf>
    <xf numFmtId="0" fontId="25" fillId="10" borderId="45" xfId="0" applyFont="1" applyFill="1" applyBorder="1" applyAlignment="1">
      <alignment horizontal="center" vertical="center"/>
    </xf>
    <xf numFmtId="0" fontId="25" fillId="10" borderId="48" xfId="0" applyFont="1" applyFill="1" applyBorder="1" applyAlignment="1">
      <alignment horizontal="center" vertical="center"/>
    </xf>
    <xf numFmtId="49" fontId="25" fillId="10" borderId="46" xfId="0" applyNumberFormat="1" applyFont="1" applyFill="1" applyBorder="1" applyAlignment="1">
      <alignment horizontal="center"/>
    </xf>
    <xf numFmtId="49" fontId="25" fillId="10" borderId="47" xfId="0" applyNumberFormat="1" applyFont="1" applyFill="1" applyBorder="1" applyAlignment="1">
      <alignment horizontal="center"/>
    </xf>
    <xf numFmtId="49" fontId="25" fillId="10" borderId="19" xfId="0" applyNumberFormat="1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horizontal="left" vertical="top"/>
      <protection locked="0"/>
    </xf>
    <xf numFmtId="49" fontId="10" fillId="5" borderId="5" xfId="0" applyNumberFormat="1" applyFont="1" applyFill="1" applyBorder="1" applyAlignment="1" applyProtection="1">
      <alignment horizontal="center" vertical="top"/>
      <protection locked="0"/>
    </xf>
    <xf numFmtId="0" fontId="25" fillId="10" borderId="43" xfId="0" applyFont="1" applyFill="1" applyBorder="1" applyAlignment="1">
      <alignment horizontal="center" vertical="center" wrapText="1"/>
    </xf>
    <xf numFmtId="0" fontId="25" fillId="10" borderId="45" xfId="0" applyFont="1" applyFill="1" applyBorder="1" applyAlignment="1">
      <alignment horizontal="center" vertical="center" wrapText="1"/>
    </xf>
    <xf numFmtId="0" fontId="25" fillId="10" borderId="48" xfId="0" applyFont="1" applyFill="1" applyBorder="1" applyAlignment="1">
      <alignment horizontal="center" vertical="center" wrapText="1"/>
    </xf>
    <xf numFmtId="0" fontId="25" fillId="10" borderId="44" xfId="0" applyFont="1" applyFill="1" applyBorder="1" applyAlignment="1">
      <alignment horizontal="center"/>
    </xf>
  </cellXfs>
  <cellStyles count="55">
    <cellStyle name="Moeda" xfId="1" builtinId="4"/>
    <cellStyle name="Moeda 2" xfId="5"/>
    <cellStyle name="Moeda 2 2" xfId="30"/>
    <cellStyle name="Moeda 2 3" xfId="37"/>
    <cellStyle name="Moeda 2 4" xfId="43"/>
    <cellStyle name="Moeda 2 5" xfId="49"/>
    <cellStyle name="Moeda 3" xfId="4"/>
    <cellStyle name="Moeda 3 2" xfId="31"/>
    <cellStyle name="Moeda 3 3" xfId="38"/>
    <cellStyle name="Moeda 3 4" xfId="44"/>
    <cellStyle name="Moeda 3 5" xfId="50"/>
    <cellStyle name="Normal" xfId="0" builtinId="0"/>
    <cellStyle name="Normal 10" xfId="15"/>
    <cellStyle name="Normal 11" xfId="14"/>
    <cellStyle name="Normal 12" xfId="16"/>
    <cellStyle name="Normal 13" xfId="17"/>
    <cellStyle name="Normal 14" xfId="18"/>
    <cellStyle name="Normal 15" xfId="19"/>
    <cellStyle name="Normal 16" xfId="36"/>
    <cellStyle name="Normal 17" xfId="20"/>
    <cellStyle name="Normal 18" xfId="21"/>
    <cellStyle name="Normal 19" xfId="22"/>
    <cellStyle name="Normal 2" xfId="8"/>
    <cellStyle name="Normal 2 2" xfId="3"/>
    <cellStyle name="Normal 20" xfId="42"/>
    <cellStyle name="Normal 21" xfId="24"/>
    <cellStyle name="Normal 22" xfId="26"/>
    <cellStyle name="Normal 23" xfId="23"/>
    <cellStyle name="Normal 24" xfId="25"/>
    <cellStyle name="Normal 25" xfId="27"/>
    <cellStyle name="Normal 26" xfId="28"/>
    <cellStyle name="Normal 27" xfId="29"/>
    <cellStyle name="Normal 28" xfId="48"/>
    <cellStyle name="Normal 3" xfId="9"/>
    <cellStyle name="Normal 4" xfId="6"/>
    <cellStyle name="Normal 4 2" xfId="32"/>
    <cellStyle name="Normal 4 3" xfId="39"/>
    <cellStyle name="Normal 4 4" xfId="45"/>
    <cellStyle name="Normal 4 5" xfId="51"/>
    <cellStyle name="Normal 5" xfId="10"/>
    <cellStyle name="Normal 7" xfId="11"/>
    <cellStyle name="Normal 8" xfId="12"/>
    <cellStyle name="Normal 9" xfId="13"/>
    <cellStyle name="Porcentagem" xfId="54" builtinId="5"/>
    <cellStyle name="Porcentagem 2 2" xfId="33"/>
    <cellStyle name="Porcentagem 2 3" xfId="40"/>
    <cellStyle name="Porcentagem 2 4" xfId="46"/>
    <cellStyle name="Porcentagem 2 5" xfId="52"/>
    <cellStyle name="Porcentagem 3" xfId="7"/>
    <cellStyle name="Porcentagem 3 2" xfId="34"/>
    <cellStyle name="Porcentagem 3 3" xfId="41"/>
    <cellStyle name="Porcentagem 3 4" xfId="47"/>
    <cellStyle name="Porcentagem 3 5" xfId="53"/>
    <cellStyle name="Vírgula" xfId="2" builtinId="3"/>
    <cellStyle name="Vírgula 2" xfId="35"/>
  </cellStyles>
  <dxfs count="0"/>
  <tableStyles count="0" defaultTableStyle="TableStyleMedium9" defaultPivotStyle="PivotStyleLight16"/>
  <colors>
    <mruColors>
      <color rgb="FF6B95C7"/>
      <color rgb="FF618D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898070</xdr:colOff>
      <xdr:row>21</xdr:row>
      <xdr:rowOff>194581</xdr:rowOff>
    </xdr:from>
    <xdr:to>
      <xdr:col>14</xdr:col>
      <xdr:colOff>2409824</xdr:colOff>
      <xdr:row>26</xdr:row>
      <xdr:rowOff>42181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8963" y="3977367"/>
          <a:ext cx="1511754" cy="1072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639536</xdr:colOff>
      <xdr:row>32</xdr:row>
      <xdr:rowOff>367393</xdr:rowOff>
    </xdr:from>
    <xdr:to>
      <xdr:col>14</xdr:col>
      <xdr:colOff>2151290</xdr:colOff>
      <xdr:row>35</xdr:row>
      <xdr:rowOff>296636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0429" y="7524750"/>
          <a:ext cx="1511754" cy="1072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748393</xdr:colOff>
      <xdr:row>44</xdr:row>
      <xdr:rowOff>312964</xdr:rowOff>
    </xdr:from>
    <xdr:to>
      <xdr:col>14</xdr:col>
      <xdr:colOff>2260147</xdr:colOff>
      <xdr:row>47</xdr:row>
      <xdr:rowOff>242207</xdr:rowOff>
    </xdr:to>
    <xdr:pic>
      <xdr:nvPicPr>
        <xdr:cNvPr id="6" name="Imagem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286" y="11906250"/>
          <a:ext cx="1511754" cy="1072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843643</xdr:colOff>
      <xdr:row>57</xdr:row>
      <xdr:rowOff>217714</xdr:rowOff>
    </xdr:from>
    <xdr:to>
      <xdr:col>14</xdr:col>
      <xdr:colOff>2355397</xdr:colOff>
      <xdr:row>60</xdr:row>
      <xdr:rowOff>146957</xdr:rowOff>
    </xdr:to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4536" y="16627928"/>
          <a:ext cx="1511754" cy="1072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1115785</xdr:colOff>
      <xdr:row>75</xdr:row>
      <xdr:rowOff>244929</xdr:rowOff>
    </xdr:from>
    <xdr:to>
      <xdr:col>14</xdr:col>
      <xdr:colOff>2627539</xdr:colOff>
      <xdr:row>79</xdr:row>
      <xdr:rowOff>38101</xdr:rowOff>
    </xdr:to>
    <xdr:pic>
      <xdr:nvPicPr>
        <xdr:cNvPr id="8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6678" y="23377072"/>
          <a:ext cx="1511754" cy="1072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816428</xdr:colOff>
      <xdr:row>81</xdr:row>
      <xdr:rowOff>54429</xdr:rowOff>
    </xdr:from>
    <xdr:to>
      <xdr:col>14</xdr:col>
      <xdr:colOff>1443718</xdr:colOff>
      <xdr:row>84</xdr:row>
      <xdr:rowOff>24493</xdr:rowOff>
    </xdr:to>
    <xdr:pic>
      <xdr:nvPicPr>
        <xdr:cNvPr id="9" name="Imagem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2857" y="25241250"/>
          <a:ext cx="1511754" cy="1072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322262</xdr:colOff>
      <xdr:row>26</xdr:row>
      <xdr:rowOff>130176</xdr:rowOff>
    </xdr:from>
    <xdr:ext cx="228600" cy="718466"/>
    <xdr:sp macro="" textlink="">
      <xdr:nvSpPr>
        <xdr:cNvPr id="2" name="CaixaDeTexto 1"/>
        <xdr:cNvSpPr txBox="1"/>
      </xdr:nvSpPr>
      <xdr:spPr>
        <a:xfrm>
          <a:off x="960437" y="4502151"/>
          <a:ext cx="228600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4000"/>
            <a:t>{</a:t>
          </a:r>
        </a:p>
      </xdr:txBody>
    </xdr:sp>
    <xdr:clientData/>
  </xdr:oneCellAnchor>
  <xdr:oneCellAnchor>
    <xdr:from>
      <xdr:col>4</xdr:col>
      <xdr:colOff>57150</xdr:colOff>
      <xdr:row>28</xdr:row>
      <xdr:rowOff>28575</xdr:rowOff>
    </xdr:from>
    <xdr:ext cx="309034" cy="283458"/>
    <xdr:sp macro="" textlink="">
      <xdr:nvSpPr>
        <xdr:cNvPr id="3" name="CaixaDeTexto 2"/>
        <xdr:cNvSpPr txBox="1"/>
      </xdr:nvSpPr>
      <xdr:spPr>
        <a:xfrm>
          <a:off x="4343400" y="4781550"/>
          <a:ext cx="309034" cy="283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/>
            <a:t>-1</a:t>
          </a:r>
        </a:p>
      </xdr:txBody>
    </xdr:sp>
    <xdr:clientData/>
  </xdr:oneCellAnchor>
  <xdr:oneCellAnchor>
    <xdr:from>
      <xdr:col>3</xdr:col>
      <xdr:colOff>2776538</xdr:colOff>
      <xdr:row>26</xdr:row>
      <xdr:rowOff>169863</xdr:rowOff>
    </xdr:from>
    <xdr:ext cx="276225" cy="680507"/>
    <xdr:sp macro="" textlink="">
      <xdr:nvSpPr>
        <xdr:cNvPr id="4" name="CaixaDeTexto 3"/>
        <xdr:cNvSpPr txBox="1"/>
      </xdr:nvSpPr>
      <xdr:spPr>
        <a:xfrm>
          <a:off x="4748213" y="4560888"/>
          <a:ext cx="276225" cy="6805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3600">
              <a:sym typeface="Symbol"/>
            </a:rPr>
            <a:t></a:t>
          </a:r>
          <a:endParaRPr lang="pt-BR" sz="3600"/>
        </a:p>
      </xdr:txBody>
    </xdr:sp>
    <xdr:clientData/>
  </xdr:oneCellAnchor>
  <xdr:oneCellAnchor>
    <xdr:from>
      <xdr:col>2</xdr:col>
      <xdr:colOff>523875</xdr:colOff>
      <xdr:row>27</xdr:row>
      <xdr:rowOff>85725</xdr:rowOff>
    </xdr:from>
    <xdr:ext cx="276225" cy="680507"/>
    <xdr:sp macro="" textlink="">
      <xdr:nvSpPr>
        <xdr:cNvPr id="5" name="CaixaDeTexto 4"/>
        <xdr:cNvSpPr txBox="1"/>
      </xdr:nvSpPr>
      <xdr:spPr>
        <a:xfrm rot="10800000">
          <a:off x="1162050" y="4648200"/>
          <a:ext cx="276225" cy="6805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3600">
              <a:sym typeface="Symbol"/>
            </a:rPr>
            <a:t></a:t>
          </a:r>
          <a:endParaRPr lang="pt-BR" sz="3600"/>
        </a:p>
      </xdr:txBody>
    </xdr:sp>
    <xdr:clientData/>
  </xdr:oneCellAnchor>
  <xdr:oneCellAnchor>
    <xdr:from>
      <xdr:col>1</xdr:col>
      <xdr:colOff>19050</xdr:colOff>
      <xdr:row>28</xdr:row>
      <xdr:rowOff>19050</xdr:rowOff>
    </xdr:from>
    <xdr:ext cx="485902" cy="283458"/>
    <xdr:sp macro="" textlink="">
      <xdr:nvSpPr>
        <xdr:cNvPr id="6" name="CaixaDeTexto 5"/>
        <xdr:cNvSpPr txBox="1"/>
      </xdr:nvSpPr>
      <xdr:spPr>
        <a:xfrm>
          <a:off x="19050" y="4772025"/>
          <a:ext cx="485902" cy="283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/>
            <a:t>BDI =</a:t>
          </a:r>
        </a:p>
      </xdr:txBody>
    </xdr:sp>
    <xdr:clientData/>
  </xdr:oneCellAnchor>
  <xdr:oneCellAnchor>
    <xdr:from>
      <xdr:col>4</xdr:col>
      <xdr:colOff>238125</xdr:colOff>
      <xdr:row>27</xdr:row>
      <xdr:rowOff>47625</xdr:rowOff>
    </xdr:from>
    <xdr:ext cx="276226" cy="718466"/>
    <xdr:sp macro="" textlink="">
      <xdr:nvSpPr>
        <xdr:cNvPr id="7" name="CaixaDeTexto 6"/>
        <xdr:cNvSpPr txBox="1"/>
      </xdr:nvSpPr>
      <xdr:spPr>
        <a:xfrm rot="10800000">
          <a:off x="4524375" y="4610100"/>
          <a:ext cx="276226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4000"/>
            <a:t>{</a:t>
          </a:r>
        </a:p>
      </xdr:txBody>
    </xdr:sp>
    <xdr:clientData/>
  </xdr:oneCellAnchor>
  <xdr:oneCellAnchor>
    <xdr:from>
      <xdr:col>4</xdr:col>
      <xdr:colOff>361950</xdr:colOff>
      <xdr:row>28</xdr:row>
      <xdr:rowOff>38100</xdr:rowOff>
    </xdr:from>
    <xdr:ext cx="515579" cy="283458"/>
    <xdr:sp macro="" textlink="">
      <xdr:nvSpPr>
        <xdr:cNvPr id="8" name="CaixaDeTexto 7"/>
        <xdr:cNvSpPr txBox="1"/>
      </xdr:nvSpPr>
      <xdr:spPr>
        <a:xfrm>
          <a:off x="4648200" y="4791075"/>
          <a:ext cx="515579" cy="283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/>
            <a:t>x</a:t>
          </a:r>
          <a:r>
            <a:rPr lang="pt-BR" sz="1100" baseline="0"/>
            <a:t> </a:t>
          </a:r>
          <a:r>
            <a:rPr lang="pt-BR" sz="1100"/>
            <a:t>100</a:t>
          </a:r>
        </a:p>
      </xdr:txBody>
    </xdr:sp>
    <xdr:clientData/>
  </xdr:oneCellAnchor>
  <xdr:twoCellAnchor editAs="oneCell">
    <xdr:from>
      <xdr:col>3</xdr:col>
      <xdr:colOff>666750</xdr:colOff>
      <xdr:row>37</xdr:row>
      <xdr:rowOff>142875</xdr:rowOff>
    </xdr:from>
    <xdr:to>
      <xdr:col>3</xdr:col>
      <xdr:colOff>2181225</xdr:colOff>
      <xdr:row>44</xdr:row>
      <xdr:rowOff>76200</xdr:rowOff>
    </xdr:to>
    <xdr:pic>
      <xdr:nvPicPr>
        <xdr:cNvPr id="9" name="Imagem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5" y="6486525"/>
          <a:ext cx="151447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17</xdr:row>
      <xdr:rowOff>19050</xdr:rowOff>
    </xdr:from>
    <xdr:to>
      <xdr:col>9</xdr:col>
      <xdr:colOff>216354</xdr:colOff>
      <xdr:row>23</xdr:row>
      <xdr:rowOff>119743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3429000"/>
          <a:ext cx="1511754" cy="1072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5"/>
  <sheetViews>
    <sheetView showZeros="0" view="pageBreakPreview" topLeftCell="E1" zoomScale="70" zoomScaleNormal="70" zoomScaleSheetLayoutView="70" workbookViewId="0">
      <pane ySplit="15" topLeftCell="A77" activePane="bottomLeft" state="frozen"/>
      <selection pane="bottomLeft" activeCell="L82" sqref="L82"/>
    </sheetView>
  </sheetViews>
  <sheetFormatPr defaultRowHeight="12.75" x14ac:dyDescent="0.2"/>
  <cols>
    <col min="1" max="1" width="19.42578125" style="1" customWidth="1"/>
    <col min="2" max="2" width="12.7109375" style="1"/>
    <col min="3" max="3" width="94.7109375" style="1" customWidth="1"/>
    <col min="4" max="4" width="9.28515625" style="2" customWidth="1"/>
    <col min="5" max="5" width="7.5703125" style="2" customWidth="1"/>
    <col min="6" max="6" width="12.28515625" style="6" customWidth="1"/>
    <col min="7" max="7" width="12.85546875" style="1" bestFit="1" customWidth="1"/>
    <col min="8" max="8" width="12" style="6" customWidth="1"/>
    <col min="9" max="9" width="12.7109375" style="1" bestFit="1" customWidth="1"/>
    <col min="10" max="10" width="12.5703125" style="1" customWidth="1"/>
    <col min="11" max="11" width="12.7109375" style="1" bestFit="1" customWidth="1"/>
    <col min="12" max="12" width="12.28515625" style="1" customWidth="1"/>
    <col min="13" max="13" width="9.7109375" style="4" customWidth="1"/>
    <col min="14" max="14" width="13.28515625" style="1" customWidth="1"/>
    <col min="15" max="15" width="53.85546875" style="5" customWidth="1"/>
    <col min="16" max="16" width="7.42578125" style="1" customWidth="1"/>
    <col min="17" max="17" width="13.7109375" style="1" hidden="1" customWidth="1"/>
    <col min="18" max="18" width="29.5703125" style="1" hidden="1" customWidth="1"/>
    <col min="19" max="19" width="15" style="1" customWidth="1"/>
    <col min="20" max="20" width="34.5703125" style="1" customWidth="1"/>
    <col min="21" max="21" width="50.7109375" style="1" customWidth="1"/>
    <col min="22" max="22" width="29.28515625" style="1" customWidth="1"/>
    <col min="23" max="23" width="40.42578125" style="21" customWidth="1"/>
    <col min="24" max="24" width="36" style="1" customWidth="1"/>
    <col min="25" max="25" width="20.140625" style="1" customWidth="1"/>
    <col min="26" max="16384" width="9.140625" style="1"/>
  </cols>
  <sheetData>
    <row r="1" spans="1:25" ht="13.5" thickBot="1" x14ac:dyDescent="0.25">
      <c r="A1" s="92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25" ht="14.25" x14ac:dyDescent="0.2">
      <c r="A2" s="95"/>
      <c r="B2" s="96"/>
      <c r="C2" s="96"/>
      <c r="D2" s="96"/>
      <c r="E2" s="96"/>
      <c r="F2" s="96"/>
      <c r="G2" s="109"/>
      <c r="H2" s="110"/>
      <c r="I2" s="109"/>
      <c r="J2" s="251" t="s">
        <v>172</v>
      </c>
      <c r="K2" s="252"/>
      <c r="L2" s="252"/>
      <c r="M2" s="252"/>
      <c r="N2" s="253"/>
      <c r="O2" s="97"/>
    </row>
    <row r="3" spans="1:25" ht="14.25" x14ac:dyDescent="0.2">
      <c r="A3" s="95"/>
      <c r="B3" s="96"/>
      <c r="C3" s="96"/>
      <c r="D3" s="96"/>
      <c r="E3" s="96"/>
      <c r="F3" s="96"/>
      <c r="G3" s="109"/>
      <c r="H3" s="110"/>
      <c r="I3" s="109"/>
      <c r="J3" s="144"/>
      <c r="K3" s="145"/>
      <c r="L3" s="146"/>
      <c r="M3" s="146"/>
      <c r="N3" s="147"/>
      <c r="O3" s="97"/>
      <c r="Q3" s="14" t="s">
        <v>28</v>
      </c>
      <c r="R3" s="14" t="s">
        <v>29</v>
      </c>
      <c r="S3" s="14" t="s">
        <v>30</v>
      </c>
      <c r="T3" s="14" t="s">
        <v>28</v>
      </c>
      <c r="U3" s="14" t="s">
        <v>40</v>
      </c>
      <c r="V3" s="14" t="s">
        <v>30</v>
      </c>
    </row>
    <row r="4" spans="1:25" ht="15" thickBot="1" x14ac:dyDescent="0.25">
      <c r="A4" s="95"/>
      <c r="B4" s="96"/>
      <c r="C4" s="96"/>
      <c r="D4" s="96"/>
      <c r="E4" s="96"/>
      <c r="F4" s="96"/>
      <c r="G4" s="109"/>
      <c r="H4" s="110"/>
      <c r="I4" s="109"/>
      <c r="J4" s="148"/>
      <c r="K4" s="149"/>
      <c r="L4" s="149"/>
      <c r="M4" s="149"/>
      <c r="N4" s="150"/>
      <c r="O4" s="97"/>
      <c r="Q4" s="13">
        <v>6111</v>
      </c>
      <c r="R4" s="9" t="s">
        <v>14</v>
      </c>
      <c r="S4" s="8">
        <v>8.5500000000000007</v>
      </c>
      <c r="T4" s="13">
        <v>88316</v>
      </c>
      <c r="U4" s="12" t="s">
        <v>31</v>
      </c>
      <c r="V4" s="11">
        <v>11.23</v>
      </c>
      <c r="W4" s="75">
        <v>5811</v>
      </c>
      <c r="X4" s="72" t="s">
        <v>79</v>
      </c>
      <c r="Y4" s="72">
        <v>108.33</v>
      </c>
    </row>
    <row r="5" spans="1:25" ht="12.6" customHeight="1" x14ac:dyDescent="0.2">
      <c r="A5" s="95"/>
      <c r="B5" s="96"/>
      <c r="C5" s="96"/>
      <c r="D5" s="96"/>
      <c r="E5" s="96"/>
      <c r="F5" s="96"/>
      <c r="G5" s="109"/>
      <c r="H5" s="110"/>
      <c r="I5" s="109"/>
      <c r="M5" s="96"/>
      <c r="N5" s="96"/>
      <c r="O5" s="97"/>
      <c r="Q5" s="13">
        <v>4750</v>
      </c>
      <c r="R5" s="12" t="s">
        <v>16</v>
      </c>
      <c r="S5" s="11">
        <v>11.55</v>
      </c>
      <c r="T5" s="18">
        <v>88309</v>
      </c>
      <c r="U5" s="19" t="s">
        <v>32</v>
      </c>
      <c r="V5" s="20">
        <v>14.22</v>
      </c>
      <c r="W5" s="75">
        <v>88315</v>
      </c>
      <c r="X5" s="73" t="s">
        <v>80</v>
      </c>
      <c r="Y5" s="72">
        <v>13.58</v>
      </c>
    </row>
    <row r="6" spans="1:25" x14ac:dyDescent="0.2">
      <c r="A6" s="95"/>
      <c r="B6" s="96"/>
      <c r="C6" s="96"/>
      <c r="D6" s="96"/>
      <c r="E6" s="96"/>
      <c r="F6" s="96"/>
      <c r="G6" s="96"/>
      <c r="H6" s="96"/>
      <c r="I6" s="96"/>
      <c r="M6" s="96"/>
      <c r="N6" s="96"/>
      <c r="O6" s="97"/>
      <c r="Q6" s="13">
        <v>6127</v>
      </c>
      <c r="R6" s="12" t="s">
        <v>18</v>
      </c>
      <c r="S6" s="11">
        <v>8.4</v>
      </c>
      <c r="T6" s="13">
        <v>88267</v>
      </c>
      <c r="U6" s="12" t="s">
        <v>41</v>
      </c>
      <c r="V6" s="11">
        <v>14.35</v>
      </c>
      <c r="W6" s="75">
        <v>88325</v>
      </c>
      <c r="X6" s="72" t="s">
        <v>81</v>
      </c>
      <c r="Y6" s="72">
        <v>12.63</v>
      </c>
    </row>
    <row r="7" spans="1:25" x14ac:dyDescent="0.2">
      <c r="A7" s="95"/>
      <c r="B7" s="96"/>
      <c r="C7" s="96"/>
      <c r="D7" s="96"/>
      <c r="E7" s="96"/>
      <c r="F7" s="96"/>
      <c r="G7" s="96"/>
      <c r="H7" s="96"/>
      <c r="I7" s="96"/>
      <c r="M7" s="96"/>
      <c r="N7" s="96"/>
      <c r="O7" s="97"/>
      <c r="Q7" s="13">
        <v>2696</v>
      </c>
      <c r="R7" s="12" t="s">
        <v>17</v>
      </c>
      <c r="S7" s="11">
        <v>11.67</v>
      </c>
      <c r="T7" s="13">
        <v>88248</v>
      </c>
      <c r="U7" s="12" t="s">
        <v>42</v>
      </c>
      <c r="V7" s="11">
        <v>11.44</v>
      </c>
      <c r="W7" s="75">
        <v>88239</v>
      </c>
      <c r="X7" s="74" t="s">
        <v>82</v>
      </c>
      <c r="Y7" s="74">
        <v>11.35</v>
      </c>
    </row>
    <row r="8" spans="1:25" s="87" customFormat="1" x14ac:dyDescent="0.2">
      <c r="A8" s="95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7"/>
      <c r="Q8" s="108"/>
      <c r="R8" s="90"/>
      <c r="S8" s="89"/>
      <c r="T8" s="108"/>
      <c r="U8" s="90"/>
      <c r="V8" s="89"/>
      <c r="W8" s="75"/>
      <c r="X8" s="74"/>
      <c r="Y8" s="74"/>
    </row>
    <row r="9" spans="1:25" ht="12.75" customHeight="1" x14ac:dyDescent="0.2">
      <c r="A9" s="229" t="s">
        <v>94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1"/>
      <c r="Q9" s="13">
        <v>246</v>
      </c>
      <c r="R9" s="12" t="s">
        <v>19</v>
      </c>
      <c r="S9" s="11">
        <v>8.77</v>
      </c>
      <c r="T9" s="13">
        <v>88264</v>
      </c>
      <c r="U9" s="12" t="s">
        <v>43</v>
      </c>
      <c r="V9" s="11">
        <v>15.14</v>
      </c>
      <c r="W9" s="75">
        <v>88251</v>
      </c>
      <c r="X9" s="74" t="s">
        <v>83</v>
      </c>
      <c r="Y9" s="74">
        <v>10.88</v>
      </c>
    </row>
    <row r="10" spans="1:25" ht="12.75" customHeight="1" x14ac:dyDescent="0.2">
      <c r="A10" s="232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4"/>
      <c r="Q10" s="13">
        <v>2436</v>
      </c>
      <c r="R10" s="12" t="s">
        <v>15</v>
      </c>
      <c r="S10" s="11">
        <v>12.47</v>
      </c>
      <c r="T10" s="13">
        <v>88262</v>
      </c>
      <c r="U10" s="12" t="s">
        <v>44</v>
      </c>
      <c r="V10" s="11">
        <v>14.22</v>
      </c>
      <c r="W10" s="76">
        <v>88270</v>
      </c>
      <c r="X10" s="77" t="s">
        <v>84</v>
      </c>
      <c r="Y10" s="77">
        <v>14.82</v>
      </c>
    </row>
    <row r="11" spans="1:25" s="10" customFormat="1" ht="12.75" customHeight="1" x14ac:dyDescent="0.2">
      <c r="A11" s="246"/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8"/>
      <c r="Q11" s="13">
        <v>242</v>
      </c>
      <c r="R11" s="12" t="s">
        <v>20</v>
      </c>
      <c r="S11" s="11">
        <v>9.31</v>
      </c>
      <c r="T11" s="13">
        <v>88323</v>
      </c>
      <c r="U11" s="12" t="s">
        <v>45</v>
      </c>
      <c r="V11" s="11">
        <v>12.66</v>
      </c>
      <c r="W11" s="75">
        <v>88247</v>
      </c>
      <c r="X11" s="77" t="s">
        <v>88</v>
      </c>
      <c r="Y11" s="77">
        <v>12.12</v>
      </c>
    </row>
    <row r="12" spans="1:25" s="3" customFormat="1" ht="15.75" x14ac:dyDescent="0.2">
      <c r="A12" s="141" t="s">
        <v>150</v>
      </c>
      <c r="B12" s="142"/>
      <c r="C12" s="142"/>
      <c r="D12" s="142"/>
      <c r="E12" s="142"/>
      <c r="F12" s="142"/>
      <c r="G12" s="143"/>
      <c r="H12" s="258" t="s">
        <v>149</v>
      </c>
      <c r="I12" s="259"/>
      <c r="J12" s="259"/>
      <c r="K12" s="260"/>
      <c r="L12" s="78" t="s">
        <v>13</v>
      </c>
      <c r="M12" s="83">
        <f>'BDI OBRA'!E25</f>
        <v>0.24873184530590131</v>
      </c>
      <c r="N12" s="225" t="s">
        <v>95</v>
      </c>
      <c r="O12" s="226"/>
      <c r="Q12" s="13">
        <v>2701</v>
      </c>
      <c r="R12" s="12" t="s">
        <v>21</v>
      </c>
      <c r="S12" s="11">
        <v>16.510000000000002</v>
      </c>
      <c r="T12" s="13">
        <v>88297</v>
      </c>
      <c r="U12" s="12" t="s">
        <v>47</v>
      </c>
      <c r="V12" s="11">
        <v>18.059999999999999</v>
      </c>
      <c r="W12" s="22"/>
    </row>
    <row r="13" spans="1:25" x14ac:dyDescent="0.2">
      <c r="A13" s="249" t="s">
        <v>24</v>
      </c>
      <c r="B13" s="244" t="s">
        <v>22</v>
      </c>
      <c r="C13" s="222" t="s">
        <v>23</v>
      </c>
      <c r="D13" s="222" t="s">
        <v>4</v>
      </c>
      <c r="E13" s="222" t="s">
        <v>5</v>
      </c>
      <c r="F13" s="239" t="s">
        <v>1</v>
      </c>
      <c r="G13" s="239"/>
      <c r="H13" s="254" t="s">
        <v>2</v>
      </c>
      <c r="I13" s="254"/>
      <c r="J13" s="239" t="s">
        <v>0</v>
      </c>
      <c r="K13" s="239" t="s">
        <v>8</v>
      </c>
      <c r="L13" s="235" t="s">
        <v>3</v>
      </c>
      <c r="M13" s="236"/>
      <c r="N13" s="239" t="s">
        <v>11</v>
      </c>
      <c r="O13" s="255" t="s">
        <v>12</v>
      </c>
      <c r="Q13" s="13"/>
      <c r="R13" s="12"/>
      <c r="S13" s="11"/>
      <c r="T13" s="13">
        <v>88291</v>
      </c>
      <c r="U13" s="12" t="s">
        <v>48</v>
      </c>
      <c r="V13" s="11">
        <v>17.25</v>
      </c>
    </row>
    <row r="14" spans="1:25" x14ac:dyDescent="0.2">
      <c r="A14" s="249"/>
      <c r="B14" s="244"/>
      <c r="C14" s="227"/>
      <c r="D14" s="223"/>
      <c r="E14" s="223"/>
      <c r="F14" s="242" t="s">
        <v>9</v>
      </c>
      <c r="G14" s="239" t="s">
        <v>10</v>
      </c>
      <c r="H14" s="242" t="s">
        <v>9</v>
      </c>
      <c r="I14" s="239" t="s">
        <v>10</v>
      </c>
      <c r="J14" s="240"/>
      <c r="K14" s="240"/>
      <c r="L14" s="237" t="s">
        <v>6</v>
      </c>
      <c r="M14" s="261" t="s">
        <v>7</v>
      </c>
      <c r="N14" s="240"/>
      <c r="O14" s="256"/>
      <c r="Q14" s="13"/>
      <c r="R14" s="12"/>
      <c r="S14" s="11"/>
      <c r="T14" s="13">
        <v>88256</v>
      </c>
      <c r="U14" s="12" t="s">
        <v>49</v>
      </c>
      <c r="V14" s="11">
        <v>13.17</v>
      </c>
    </row>
    <row r="15" spans="1:25" ht="13.5" thickBot="1" x14ac:dyDescent="0.25">
      <c r="A15" s="250"/>
      <c r="B15" s="245"/>
      <c r="C15" s="228"/>
      <c r="D15" s="224"/>
      <c r="E15" s="224"/>
      <c r="F15" s="243"/>
      <c r="G15" s="241"/>
      <c r="H15" s="243"/>
      <c r="I15" s="241"/>
      <c r="J15" s="241"/>
      <c r="K15" s="241"/>
      <c r="L15" s="238"/>
      <c r="M15" s="262"/>
      <c r="N15" s="241"/>
      <c r="O15" s="257"/>
      <c r="Q15" s="17"/>
      <c r="R15" s="15"/>
      <c r="S15" s="16"/>
      <c r="T15" s="13">
        <v>88310</v>
      </c>
      <c r="U15" s="12" t="s">
        <v>50</v>
      </c>
      <c r="V15" s="11">
        <v>14.22</v>
      </c>
    </row>
    <row r="16" spans="1:25" s="10" customFormat="1" ht="9.9499999999999993" customHeight="1" x14ac:dyDescent="0.2">
      <c r="A16" s="138"/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40"/>
      <c r="Q16" s="17"/>
      <c r="R16" s="15"/>
      <c r="S16" s="16"/>
      <c r="T16" s="17"/>
      <c r="U16" s="15"/>
      <c r="V16" s="16"/>
      <c r="W16" s="21"/>
    </row>
    <row r="17" spans="1:23" s="10" customFormat="1" ht="9.9499999999999993" customHeight="1" x14ac:dyDescent="0.2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6"/>
      <c r="Q17" s="17"/>
      <c r="R17" s="15"/>
      <c r="S17" s="16"/>
      <c r="T17" s="17"/>
      <c r="U17" s="15"/>
      <c r="V17" s="16"/>
      <c r="W17" s="21"/>
    </row>
    <row r="18" spans="1:23" s="10" customFormat="1" ht="20.100000000000001" customHeight="1" x14ac:dyDescent="0.2">
      <c r="A18" s="80"/>
      <c r="B18" s="81">
        <v>16</v>
      </c>
      <c r="C18" s="84" t="s">
        <v>46</v>
      </c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79">
        <f>SUM(N19:N76)</f>
        <v>126571.50978947995</v>
      </c>
      <c r="Q18" s="17"/>
      <c r="R18" s="15"/>
      <c r="S18" s="16"/>
      <c r="T18" s="17"/>
      <c r="U18" s="15"/>
      <c r="V18" s="16"/>
      <c r="W18" s="21"/>
    </row>
    <row r="19" spans="1:23" s="10" customFormat="1" ht="20.100000000000001" customHeight="1" x14ac:dyDescent="0.2">
      <c r="A19" s="111"/>
      <c r="B19" s="112" t="s">
        <v>90</v>
      </c>
      <c r="C19" s="99" t="s">
        <v>85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153"/>
      <c r="O19" s="103"/>
      <c r="Q19" s="64"/>
      <c r="R19" s="62"/>
      <c r="S19" s="63"/>
      <c r="T19" s="64"/>
      <c r="U19" s="62"/>
      <c r="V19" s="63"/>
      <c r="W19" s="21"/>
    </row>
    <row r="20" spans="1:23" s="87" customFormat="1" ht="20.100000000000001" customHeight="1" x14ac:dyDescent="0.2">
      <c r="A20" s="27"/>
      <c r="B20" s="23">
        <v>1</v>
      </c>
      <c r="C20" s="154" t="s">
        <v>110</v>
      </c>
      <c r="D20" s="155">
        <v>15</v>
      </c>
      <c r="E20" s="101" t="s">
        <v>38</v>
      </c>
      <c r="F20" s="156">
        <v>1</v>
      </c>
      <c r="G20" s="67">
        <f t="shared" ref="G20:G26" si="0">SUM(F20*D20)</f>
        <v>15</v>
      </c>
      <c r="H20" s="67">
        <v>10</v>
      </c>
      <c r="I20" s="68">
        <f t="shared" ref="I20:I26" si="1">H20*D20</f>
        <v>150</v>
      </c>
      <c r="J20" s="69">
        <f t="shared" ref="J20:K26" si="2">F20+H20</f>
        <v>11</v>
      </c>
      <c r="K20" s="69">
        <f t="shared" si="2"/>
        <v>165</v>
      </c>
      <c r="L20" s="69">
        <f t="shared" ref="L20:L26" si="3">M20*K20</f>
        <v>41.040754475473719</v>
      </c>
      <c r="M20" s="70">
        <f t="shared" ref="M20:M76" si="4">$M$12</f>
        <v>0.24873184530590131</v>
      </c>
      <c r="N20" s="71">
        <f t="shared" ref="N20:N26" si="5">K20+L20</f>
        <v>206.0407544754737</v>
      </c>
      <c r="O20" s="217">
        <f>SUM(N20:N27)</f>
        <v>10532.428749232626</v>
      </c>
      <c r="Q20" s="64"/>
      <c r="R20" s="62"/>
      <c r="S20" s="63"/>
      <c r="T20" s="64"/>
      <c r="U20" s="62"/>
      <c r="V20" s="63"/>
      <c r="W20" s="91"/>
    </row>
    <row r="21" spans="1:23" s="87" customFormat="1" ht="20.100000000000001" customHeight="1" x14ac:dyDescent="0.2">
      <c r="A21" s="27"/>
      <c r="B21" s="23">
        <v>2</v>
      </c>
      <c r="C21" s="154" t="s">
        <v>174</v>
      </c>
      <c r="D21" s="155">
        <v>2</v>
      </c>
      <c r="E21" s="101" t="s">
        <v>38</v>
      </c>
      <c r="F21" s="156">
        <v>250</v>
      </c>
      <c r="G21" s="67">
        <f t="shared" si="0"/>
        <v>500</v>
      </c>
      <c r="H21" s="67">
        <v>764.22</v>
      </c>
      <c r="I21" s="68">
        <f t="shared" si="1"/>
        <v>1528.44</v>
      </c>
      <c r="J21" s="69">
        <f t="shared" si="2"/>
        <v>1014.22</v>
      </c>
      <c r="K21" s="69">
        <f t="shared" si="2"/>
        <v>2028.44</v>
      </c>
      <c r="L21" s="69">
        <f t="shared" si="3"/>
        <v>504.5376242923025</v>
      </c>
      <c r="M21" s="70">
        <f t="shared" si="4"/>
        <v>0.24873184530590131</v>
      </c>
      <c r="N21" s="71">
        <f t="shared" si="5"/>
        <v>2532.9776242923026</v>
      </c>
      <c r="O21" s="103"/>
      <c r="Q21" s="64"/>
      <c r="R21" s="62"/>
      <c r="S21" s="63"/>
      <c r="T21" s="64"/>
      <c r="U21" s="62"/>
      <c r="V21" s="63"/>
      <c r="W21" s="91"/>
    </row>
    <row r="22" spans="1:23" s="87" customFormat="1" ht="20.100000000000001" customHeight="1" x14ac:dyDescent="0.2">
      <c r="A22" s="27"/>
      <c r="B22" s="23">
        <v>3</v>
      </c>
      <c r="C22" s="154" t="s">
        <v>175</v>
      </c>
      <c r="D22" s="155">
        <v>3</v>
      </c>
      <c r="E22" s="101" t="s">
        <v>38</v>
      </c>
      <c r="F22" s="156">
        <v>25</v>
      </c>
      <c r="G22" s="67">
        <f t="shared" si="0"/>
        <v>75</v>
      </c>
      <c r="H22" s="67">
        <v>456.33</v>
      </c>
      <c r="I22" s="68">
        <f t="shared" si="1"/>
        <v>1368.99</v>
      </c>
      <c r="J22" s="69">
        <f t="shared" si="2"/>
        <v>481.33</v>
      </c>
      <c r="K22" s="69">
        <f t="shared" si="2"/>
        <v>1443.99</v>
      </c>
      <c r="L22" s="69">
        <f t="shared" si="3"/>
        <v>359.16629730326844</v>
      </c>
      <c r="M22" s="70">
        <f t="shared" si="4"/>
        <v>0.24873184530590131</v>
      </c>
      <c r="N22" s="71">
        <f t="shared" si="5"/>
        <v>1803.1562973032685</v>
      </c>
      <c r="O22" s="103"/>
      <c r="Q22" s="64"/>
      <c r="R22" s="62"/>
      <c r="S22" s="63"/>
      <c r="T22" s="64"/>
      <c r="U22" s="62"/>
      <c r="V22" s="63"/>
      <c r="W22" s="91"/>
    </row>
    <row r="23" spans="1:23" s="87" customFormat="1" ht="20.100000000000001" customHeight="1" x14ac:dyDescent="0.2">
      <c r="A23" s="27"/>
      <c r="B23" s="23">
        <v>4</v>
      </c>
      <c r="C23" s="154" t="s">
        <v>176</v>
      </c>
      <c r="D23" s="155">
        <v>3</v>
      </c>
      <c r="E23" s="101" t="s">
        <v>38</v>
      </c>
      <c r="F23" s="156">
        <v>25</v>
      </c>
      <c r="G23" s="67">
        <f t="shared" si="0"/>
        <v>75</v>
      </c>
      <c r="H23" s="67">
        <v>40.69</v>
      </c>
      <c r="I23" s="68">
        <f t="shared" si="1"/>
        <v>122.07</v>
      </c>
      <c r="J23" s="69">
        <f t="shared" si="2"/>
        <v>65.69</v>
      </c>
      <c r="K23" s="69">
        <f t="shared" si="2"/>
        <v>197.07</v>
      </c>
      <c r="L23" s="69">
        <f t="shared" si="3"/>
        <v>49.017584754433969</v>
      </c>
      <c r="M23" s="70">
        <f t="shared" si="4"/>
        <v>0.24873184530590131</v>
      </c>
      <c r="N23" s="71">
        <f t="shared" si="5"/>
        <v>246.08758475443398</v>
      </c>
      <c r="O23" s="103"/>
      <c r="Q23" s="64"/>
      <c r="R23" s="62"/>
      <c r="S23" s="63"/>
      <c r="T23" s="64"/>
      <c r="U23" s="62"/>
      <c r="V23" s="63"/>
      <c r="W23" s="91"/>
    </row>
    <row r="24" spans="1:23" s="87" customFormat="1" ht="20.100000000000001" customHeight="1" x14ac:dyDescent="0.2">
      <c r="A24" s="27"/>
      <c r="B24" s="23">
        <v>5</v>
      </c>
      <c r="C24" s="154" t="s">
        <v>177</v>
      </c>
      <c r="D24" s="155">
        <v>12</v>
      </c>
      <c r="E24" s="101" t="s">
        <v>38</v>
      </c>
      <c r="F24" s="156">
        <v>20</v>
      </c>
      <c r="G24" s="67">
        <f t="shared" si="0"/>
        <v>240</v>
      </c>
      <c r="H24" s="67">
        <v>48.75</v>
      </c>
      <c r="I24" s="68">
        <f t="shared" si="1"/>
        <v>585</v>
      </c>
      <c r="J24" s="69">
        <f t="shared" si="2"/>
        <v>68.75</v>
      </c>
      <c r="K24" s="69">
        <f t="shared" si="2"/>
        <v>825</v>
      </c>
      <c r="L24" s="69">
        <f t="shared" si="3"/>
        <v>205.20377237736858</v>
      </c>
      <c r="M24" s="70">
        <f t="shared" si="4"/>
        <v>0.24873184530590131</v>
      </c>
      <c r="N24" s="71">
        <f t="shared" si="5"/>
        <v>1030.2037723773685</v>
      </c>
      <c r="O24" s="103"/>
      <c r="Q24" s="64"/>
      <c r="R24" s="62"/>
      <c r="S24" s="63"/>
      <c r="T24" s="64"/>
      <c r="U24" s="62"/>
      <c r="V24" s="63"/>
      <c r="W24" s="91"/>
    </row>
    <row r="25" spans="1:23" s="87" customFormat="1" ht="20.100000000000001" customHeight="1" x14ac:dyDescent="0.2">
      <c r="A25" s="27"/>
      <c r="B25" s="23">
        <v>6</v>
      </c>
      <c r="C25" s="154" t="s">
        <v>178</v>
      </c>
      <c r="D25" s="155">
        <v>1</v>
      </c>
      <c r="E25" s="101" t="s">
        <v>38</v>
      </c>
      <c r="F25" s="156">
        <v>1000</v>
      </c>
      <c r="G25" s="67">
        <f t="shared" si="0"/>
        <v>1000</v>
      </c>
      <c r="H25" s="67">
        <v>2000</v>
      </c>
      <c r="I25" s="68">
        <f t="shared" si="1"/>
        <v>2000</v>
      </c>
      <c r="J25" s="69">
        <f t="shared" si="2"/>
        <v>3000</v>
      </c>
      <c r="K25" s="69">
        <f t="shared" si="2"/>
        <v>3000</v>
      </c>
      <c r="L25" s="69">
        <f t="shared" si="3"/>
        <v>746.19553591770398</v>
      </c>
      <c r="M25" s="70">
        <f t="shared" si="4"/>
        <v>0.24873184530590131</v>
      </c>
      <c r="N25" s="71">
        <f t="shared" si="5"/>
        <v>3746.1955359177041</v>
      </c>
      <c r="O25" s="103"/>
      <c r="Q25" s="64"/>
      <c r="R25" s="62"/>
      <c r="S25" s="63"/>
      <c r="T25" s="64"/>
      <c r="U25" s="62"/>
      <c r="V25" s="63"/>
      <c r="W25" s="91"/>
    </row>
    <row r="26" spans="1:23" s="87" customFormat="1" ht="20.100000000000001" customHeight="1" x14ac:dyDescent="0.2">
      <c r="A26" s="27"/>
      <c r="B26" s="23">
        <v>7</v>
      </c>
      <c r="C26" s="154" t="s">
        <v>179</v>
      </c>
      <c r="D26" s="155">
        <v>1</v>
      </c>
      <c r="E26" s="101" t="s">
        <v>38</v>
      </c>
      <c r="F26" s="156">
        <v>250</v>
      </c>
      <c r="G26" s="67">
        <f t="shared" si="0"/>
        <v>250</v>
      </c>
      <c r="H26" s="67">
        <v>525</v>
      </c>
      <c r="I26" s="68">
        <f t="shared" si="1"/>
        <v>525</v>
      </c>
      <c r="J26" s="69">
        <f t="shared" si="2"/>
        <v>775</v>
      </c>
      <c r="K26" s="69">
        <f t="shared" si="2"/>
        <v>775</v>
      </c>
      <c r="L26" s="69">
        <f t="shared" si="3"/>
        <v>192.7671801120735</v>
      </c>
      <c r="M26" s="70">
        <f t="shared" si="4"/>
        <v>0.24873184530590131</v>
      </c>
      <c r="N26" s="71">
        <f t="shared" si="5"/>
        <v>967.76718011207345</v>
      </c>
      <c r="O26" s="103"/>
      <c r="Q26" s="64"/>
      <c r="R26" s="62"/>
      <c r="S26" s="63"/>
      <c r="T26" s="64"/>
      <c r="U26" s="62"/>
      <c r="V26" s="63"/>
      <c r="W26" s="91"/>
    </row>
    <row r="27" spans="1:23" s="87" customFormat="1" ht="30" customHeight="1" x14ac:dyDescent="0.2">
      <c r="A27" s="27"/>
      <c r="B27" s="23"/>
      <c r="C27" s="154"/>
      <c r="D27" s="155"/>
      <c r="E27" s="101"/>
      <c r="F27" s="156"/>
      <c r="G27" s="67"/>
      <c r="H27" s="67"/>
      <c r="I27" s="68"/>
      <c r="J27" s="69"/>
      <c r="K27" s="69"/>
      <c r="L27" s="69"/>
      <c r="M27" s="70"/>
      <c r="N27" s="71">
        <f>K27+L27</f>
        <v>0</v>
      </c>
      <c r="O27" s="103"/>
      <c r="Q27" s="64"/>
      <c r="R27" s="62"/>
      <c r="S27" s="63"/>
      <c r="T27" s="64"/>
      <c r="U27" s="62"/>
      <c r="V27" s="63"/>
      <c r="W27" s="91"/>
    </row>
    <row r="28" spans="1:23" s="10" customFormat="1" ht="20.100000000000001" customHeight="1" x14ac:dyDescent="0.2">
      <c r="A28" s="115"/>
      <c r="B28" s="116" t="s">
        <v>127</v>
      </c>
      <c r="C28" s="126" t="s">
        <v>86</v>
      </c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216"/>
      <c r="Q28" s="64"/>
      <c r="R28" s="62"/>
      <c r="S28" s="63"/>
      <c r="T28" s="64"/>
      <c r="U28" s="62"/>
      <c r="V28" s="63"/>
      <c r="W28" s="21"/>
    </row>
    <row r="29" spans="1:23" s="87" customFormat="1" ht="30" customHeight="1" x14ac:dyDescent="0.2">
      <c r="A29" s="158" t="s">
        <v>124</v>
      </c>
      <c r="B29" s="114">
        <v>1</v>
      </c>
      <c r="C29" s="154" t="s">
        <v>148</v>
      </c>
      <c r="D29" s="102">
        <v>150</v>
      </c>
      <c r="E29" s="101" t="s">
        <v>100</v>
      </c>
      <c r="F29" s="67">
        <v>10</v>
      </c>
      <c r="G29" s="67">
        <f t="shared" ref="G29:G68" si="6">SUM(F29*D29)</f>
        <v>1500</v>
      </c>
      <c r="H29" s="67">
        <v>23.9</v>
      </c>
      <c r="I29" s="68">
        <f t="shared" ref="I29:I38" si="7">H29*D29</f>
        <v>3585</v>
      </c>
      <c r="J29" s="69">
        <f t="shared" ref="J29:J38" si="8">F29+H29</f>
        <v>33.9</v>
      </c>
      <c r="K29" s="69">
        <f t="shared" ref="K29:K38" si="9">G29+I29</f>
        <v>5085</v>
      </c>
      <c r="L29" s="69">
        <f>M29*K29</f>
        <v>1264.8014333805081</v>
      </c>
      <c r="M29" s="70">
        <f t="shared" si="4"/>
        <v>0.24873184530590131</v>
      </c>
      <c r="N29" s="71">
        <f>K29+L29</f>
        <v>6349.8014333805077</v>
      </c>
      <c r="O29" s="217">
        <f>SUM(N29:N38)</f>
        <v>25630.470871272682</v>
      </c>
      <c r="Q29" s="64"/>
      <c r="R29" s="62"/>
      <c r="S29" s="63"/>
      <c r="T29" s="64"/>
      <c r="U29" s="62"/>
      <c r="V29" s="63"/>
      <c r="W29" s="91"/>
    </row>
    <row r="30" spans="1:23" s="87" customFormat="1" ht="30" customHeight="1" x14ac:dyDescent="0.2">
      <c r="A30" s="158" t="s">
        <v>125</v>
      </c>
      <c r="B30" s="114">
        <v>2</v>
      </c>
      <c r="C30" s="154" t="s">
        <v>97</v>
      </c>
      <c r="D30" s="102">
        <v>10</v>
      </c>
      <c r="E30" s="101" t="s">
        <v>100</v>
      </c>
      <c r="F30" s="67">
        <v>5</v>
      </c>
      <c r="G30" s="67">
        <f t="shared" si="6"/>
        <v>50</v>
      </c>
      <c r="H30" s="67">
        <v>8.9499999999999993</v>
      </c>
      <c r="I30" s="68">
        <f t="shared" si="7"/>
        <v>89.5</v>
      </c>
      <c r="J30" s="69">
        <f t="shared" si="8"/>
        <v>13.95</v>
      </c>
      <c r="K30" s="69">
        <f t="shared" si="9"/>
        <v>139.5</v>
      </c>
      <c r="L30" s="69">
        <f>M30*K30</f>
        <v>34.698092420173232</v>
      </c>
      <c r="M30" s="70">
        <f t="shared" si="4"/>
        <v>0.24873184530590131</v>
      </c>
      <c r="N30" s="71">
        <f>K30+L30</f>
        <v>174.19809242017323</v>
      </c>
      <c r="O30" s="82"/>
      <c r="Q30" s="64"/>
      <c r="R30" s="62"/>
      <c r="S30" s="63"/>
      <c r="T30" s="64"/>
      <c r="U30" s="62"/>
      <c r="V30" s="63"/>
      <c r="W30" s="91"/>
    </row>
    <row r="31" spans="1:23" s="87" customFormat="1" ht="30" customHeight="1" x14ac:dyDescent="0.2">
      <c r="A31" s="159"/>
      <c r="B31" s="114">
        <v>3</v>
      </c>
      <c r="C31" s="154" t="s">
        <v>98</v>
      </c>
      <c r="D31" s="102">
        <v>75</v>
      </c>
      <c r="E31" s="101" t="s">
        <v>38</v>
      </c>
      <c r="F31" s="67">
        <v>5</v>
      </c>
      <c r="G31" s="67">
        <f t="shared" si="6"/>
        <v>375</v>
      </c>
      <c r="H31" s="67">
        <v>10.5</v>
      </c>
      <c r="I31" s="68">
        <f t="shared" si="7"/>
        <v>787.5</v>
      </c>
      <c r="J31" s="69">
        <f t="shared" si="8"/>
        <v>15.5</v>
      </c>
      <c r="K31" s="69">
        <f t="shared" si="9"/>
        <v>1162.5</v>
      </c>
      <c r="L31" s="69">
        <f>M31*K31</f>
        <v>289.15077016811028</v>
      </c>
      <c r="M31" s="70">
        <f t="shared" si="4"/>
        <v>0.24873184530590131</v>
      </c>
      <c r="N31" s="71">
        <f>K31+L31</f>
        <v>1451.6507701681103</v>
      </c>
      <c r="O31" s="82"/>
      <c r="Q31" s="64"/>
      <c r="R31" s="62"/>
      <c r="S31" s="63"/>
      <c r="T31" s="64"/>
      <c r="U31" s="62"/>
      <c r="V31" s="63"/>
      <c r="W31" s="91"/>
    </row>
    <row r="32" spans="1:23" s="87" customFormat="1" ht="30" customHeight="1" x14ac:dyDescent="0.2">
      <c r="A32" s="158" t="s">
        <v>126</v>
      </c>
      <c r="B32" s="114">
        <v>4</v>
      </c>
      <c r="C32" s="154" t="s">
        <v>99</v>
      </c>
      <c r="D32" s="102">
        <v>100</v>
      </c>
      <c r="E32" s="101" t="s">
        <v>38</v>
      </c>
      <c r="F32" s="67">
        <v>1.9</v>
      </c>
      <c r="G32" s="67">
        <f t="shared" si="6"/>
        <v>190</v>
      </c>
      <c r="H32" s="67">
        <v>1.9</v>
      </c>
      <c r="I32" s="68">
        <f t="shared" si="7"/>
        <v>190</v>
      </c>
      <c r="J32" s="69">
        <f t="shared" si="8"/>
        <v>3.8</v>
      </c>
      <c r="K32" s="69">
        <f t="shared" si="9"/>
        <v>380</v>
      </c>
      <c r="L32" s="69">
        <f>M32*K32</f>
        <v>94.518101216242499</v>
      </c>
      <c r="M32" s="70">
        <f t="shared" si="4"/>
        <v>0.24873184530590131</v>
      </c>
      <c r="N32" s="71">
        <f>K32+L32</f>
        <v>474.51810121624248</v>
      </c>
      <c r="O32" s="82"/>
      <c r="Q32" s="64"/>
      <c r="R32" s="62"/>
      <c r="S32" s="63"/>
      <c r="T32" s="64"/>
      <c r="U32" s="62"/>
      <c r="V32" s="63"/>
      <c r="W32" s="91"/>
    </row>
    <row r="33" spans="1:23" s="87" customFormat="1" ht="30" customHeight="1" x14ac:dyDescent="0.2">
      <c r="A33" s="159"/>
      <c r="B33" s="114">
        <v>5</v>
      </c>
      <c r="C33" s="154" t="s">
        <v>101</v>
      </c>
      <c r="D33" s="102">
        <v>20</v>
      </c>
      <c r="E33" s="101" t="s">
        <v>38</v>
      </c>
      <c r="F33" s="67">
        <v>5</v>
      </c>
      <c r="G33" s="67">
        <f t="shared" si="6"/>
        <v>100</v>
      </c>
      <c r="H33" s="67">
        <v>19.5</v>
      </c>
      <c r="I33" s="68">
        <f t="shared" si="7"/>
        <v>390</v>
      </c>
      <c r="J33" s="69">
        <f t="shared" si="8"/>
        <v>24.5</v>
      </c>
      <c r="K33" s="69">
        <f t="shared" si="9"/>
        <v>490</v>
      </c>
      <c r="L33" s="69">
        <f t="shared" ref="L33:L38" si="10">M33*K33</f>
        <v>121.87860419989164</v>
      </c>
      <c r="M33" s="70">
        <f t="shared" si="4"/>
        <v>0.24873184530590131</v>
      </c>
      <c r="N33" s="71">
        <f t="shared" ref="N33:N38" si="11">K33+L33</f>
        <v>611.8786041998917</v>
      </c>
      <c r="O33" s="82"/>
      <c r="Q33" s="64"/>
      <c r="R33" s="62"/>
      <c r="S33" s="63"/>
      <c r="T33" s="64"/>
      <c r="U33" s="62"/>
      <c r="V33" s="63"/>
      <c r="W33" s="91"/>
    </row>
    <row r="34" spans="1:23" s="87" customFormat="1" ht="30" customHeight="1" x14ac:dyDescent="0.2">
      <c r="A34" s="113"/>
      <c r="B34" s="114">
        <v>6</v>
      </c>
      <c r="C34" s="154" t="s">
        <v>102</v>
      </c>
      <c r="D34" s="102">
        <v>181</v>
      </c>
      <c r="E34" s="101" t="s">
        <v>100</v>
      </c>
      <c r="F34" s="67">
        <v>2</v>
      </c>
      <c r="G34" s="67">
        <f t="shared" si="6"/>
        <v>362</v>
      </c>
      <c r="H34" s="67">
        <v>10.199999999999999</v>
      </c>
      <c r="I34" s="68">
        <f t="shared" si="7"/>
        <v>1846.1999999999998</v>
      </c>
      <c r="J34" s="69">
        <f t="shared" si="8"/>
        <v>12.2</v>
      </c>
      <c r="K34" s="69">
        <f t="shared" si="9"/>
        <v>2208.1999999999998</v>
      </c>
      <c r="L34" s="69">
        <f t="shared" si="10"/>
        <v>549.24966080449121</v>
      </c>
      <c r="M34" s="70">
        <f t="shared" si="4"/>
        <v>0.24873184530590131</v>
      </c>
      <c r="N34" s="71">
        <f t="shared" si="11"/>
        <v>2757.449660804491</v>
      </c>
      <c r="O34" s="82"/>
      <c r="Q34" s="64"/>
      <c r="R34" s="62"/>
      <c r="S34" s="63"/>
      <c r="T34" s="64"/>
      <c r="U34" s="62"/>
      <c r="V34" s="63"/>
      <c r="W34" s="91"/>
    </row>
    <row r="35" spans="1:23" s="87" customFormat="1" ht="30" customHeight="1" x14ac:dyDescent="0.2">
      <c r="A35" s="113"/>
      <c r="B35" s="114">
        <v>7</v>
      </c>
      <c r="C35" s="154" t="s">
        <v>106</v>
      </c>
      <c r="D35" s="155">
        <v>700</v>
      </c>
      <c r="E35" s="101" t="s">
        <v>96</v>
      </c>
      <c r="F35" s="67">
        <v>4</v>
      </c>
      <c r="G35" s="67">
        <f t="shared" si="6"/>
        <v>2800</v>
      </c>
      <c r="H35" s="67">
        <v>10.53</v>
      </c>
      <c r="I35" s="68">
        <f t="shared" si="7"/>
        <v>7371</v>
      </c>
      <c r="J35" s="69">
        <f t="shared" si="8"/>
        <v>14.53</v>
      </c>
      <c r="K35" s="69">
        <f t="shared" si="9"/>
        <v>10171</v>
      </c>
      <c r="L35" s="69">
        <f t="shared" si="10"/>
        <v>2529.8515986063221</v>
      </c>
      <c r="M35" s="70">
        <f t="shared" si="4"/>
        <v>0.24873184530590131</v>
      </c>
      <c r="N35" s="71">
        <f t="shared" si="11"/>
        <v>12700.851598606321</v>
      </c>
      <c r="O35" s="82"/>
      <c r="Q35" s="64"/>
      <c r="R35" s="62"/>
      <c r="S35" s="63"/>
      <c r="T35" s="64"/>
      <c r="U35" s="62"/>
      <c r="V35" s="63"/>
      <c r="W35" s="91"/>
    </row>
    <row r="36" spans="1:23" s="87" customFormat="1" ht="30" customHeight="1" x14ac:dyDescent="0.2">
      <c r="A36" s="113"/>
      <c r="B36" s="114">
        <v>8</v>
      </c>
      <c r="C36" s="154" t="s">
        <v>105</v>
      </c>
      <c r="D36" s="155">
        <v>200</v>
      </c>
      <c r="E36" s="101" t="s">
        <v>100</v>
      </c>
      <c r="F36" s="67">
        <v>0.25</v>
      </c>
      <c r="G36" s="67">
        <f t="shared" si="6"/>
        <v>50</v>
      </c>
      <c r="H36" s="67">
        <v>0.52</v>
      </c>
      <c r="I36" s="68">
        <f t="shared" si="7"/>
        <v>104</v>
      </c>
      <c r="J36" s="69">
        <f t="shared" si="8"/>
        <v>0.77</v>
      </c>
      <c r="K36" s="69">
        <f t="shared" si="9"/>
        <v>154</v>
      </c>
      <c r="L36" s="69">
        <f t="shared" si="10"/>
        <v>38.304704177108803</v>
      </c>
      <c r="M36" s="70">
        <f t="shared" si="4"/>
        <v>0.24873184530590131</v>
      </c>
      <c r="N36" s="71">
        <f t="shared" si="11"/>
        <v>192.30470417710882</v>
      </c>
      <c r="O36" s="82"/>
      <c r="Q36" s="64"/>
      <c r="R36" s="62"/>
      <c r="S36" s="63"/>
      <c r="T36" s="64"/>
      <c r="U36" s="62"/>
      <c r="V36" s="63"/>
      <c r="W36" s="91"/>
    </row>
    <row r="37" spans="1:23" s="87" customFormat="1" ht="30" customHeight="1" x14ac:dyDescent="0.2">
      <c r="A37" s="113"/>
      <c r="B37" s="114">
        <v>9</v>
      </c>
      <c r="C37" s="154" t="s">
        <v>104</v>
      </c>
      <c r="D37" s="155">
        <v>500</v>
      </c>
      <c r="E37" s="101" t="s">
        <v>100</v>
      </c>
      <c r="F37" s="67">
        <v>0.25</v>
      </c>
      <c r="G37" s="67">
        <f t="shared" si="6"/>
        <v>125</v>
      </c>
      <c r="H37" s="67">
        <v>0.73</v>
      </c>
      <c r="I37" s="68">
        <f t="shared" si="7"/>
        <v>365</v>
      </c>
      <c r="J37" s="69">
        <f t="shared" si="8"/>
        <v>0.98</v>
      </c>
      <c r="K37" s="69">
        <f t="shared" si="9"/>
        <v>490</v>
      </c>
      <c r="L37" s="69">
        <f t="shared" si="10"/>
        <v>121.87860419989164</v>
      </c>
      <c r="M37" s="70">
        <f t="shared" si="4"/>
        <v>0.24873184530590131</v>
      </c>
      <c r="N37" s="71">
        <f t="shared" si="11"/>
        <v>611.8786041998917</v>
      </c>
      <c r="O37" s="82"/>
      <c r="Q37" s="64"/>
      <c r="R37" s="62"/>
      <c r="S37" s="63"/>
      <c r="T37" s="64"/>
      <c r="U37" s="62"/>
      <c r="V37" s="63"/>
      <c r="W37" s="91"/>
    </row>
    <row r="38" spans="1:23" s="87" customFormat="1" ht="30" customHeight="1" x14ac:dyDescent="0.2">
      <c r="A38" s="113"/>
      <c r="B38" s="114">
        <v>10</v>
      </c>
      <c r="C38" s="154" t="s">
        <v>103</v>
      </c>
      <c r="D38" s="155">
        <v>350</v>
      </c>
      <c r="E38" s="101" t="s">
        <v>100</v>
      </c>
      <c r="F38" s="67">
        <v>0.25</v>
      </c>
      <c r="G38" s="67">
        <f t="shared" si="6"/>
        <v>87.5</v>
      </c>
      <c r="H38" s="67">
        <v>0.45</v>
      </c>
      <c r="I38" s="68">
        <f t="shared" si="7"/>
        <v>157.5</v>
      </c>
      <c r="J38" s="69">
        <f t="shared" si="8"/>
        <v>0.7</v>
      </c>
      <c r="K38" s="69">
        <f t="shared" si="9"/>
        <v>245</v>
      </c>
      <c r="L38" s="69">
        <f t="shared" si="10"/>
        <v>60.93930209994582</v>
      </c>
      <c r="M38" s="70">
        <f t="shared" si="4"/>
        <v>0.24873184530590131</v>
      </c>
      <c r="N38" s="71">
        <f t="shared" si="11"/>
        <v>305.93930209994585</v>
      </c>
      <c r="O38" s="82"/>
      <c r="Q38" s="64"/>
      <c r="R38" s="62"/>
      <c r="S38" s="63"/>
      <c r="T38" s="64"/>
      <c r="U38" s="62"/>
      <c r="V38" s="63"/>
      <c r="W38" s="91"/>
    </row>
    <row r="39" spans="1:23" s="10" customFormat="1" ht="20.100000000000001" customHeight="1" x14ac:dyDescent="0.2">
      <c r="A39" s="119"/>
      <c r="B39" s="120" t="s">
        <v>91</v>
      </c>
      <c r="C39" s="128" t="s">
        <v>87</v>
      </c>
      <c r="D39" s="129"/>
      <c r="E39" s="129"/>
      <c r="F39" s="129"/>
      <c r="G39" s="67">
        <f t="shared" si="6"/>
        <v>0</v>
      </c>
      <c r="H39" s="129"/>
      <c r="I39" s="129"/>
      <c r="J39" s="129"/>
      <c r="K39" s="129"/>
      <c r="L39" s="129"/>
      <c r="M39" s="129"/>
      <c r="N39" s="130"/>
      <c r="O39" s="130"/>
      <c r="Q39" s="64"/>
      <c r="R39" s="62"/>
      <c r="S39" s="63"/>
      <c r="T39" s="64"/>
      <c r="U39" s="62"/>
      <c r="V39" s="63"/>
      <c r="W39" s="21"/>
    </row>
    <row r="40" spans="1:23" s="10" customFormat="1" ht="30" customHeight="1" x14ac:dyDescent="0.2">
      <c r="A40" s="117"/>
      <c r="B40" s="118" t="s">
        <v>25</v>
      </c>
      <c r="C40" s="107" t="s">
        <v>112</v>
      </c>
      <c r="D40" s="65">
        <v>1500</v>
      </c>
      <c r="E40" s="66" t="s">
        <v>33</v>
      </c>
      <c r="F40" s="67">
        <v>1</v>
      </c>
      <c r="G40" s="67">
        <f t="shared" si="6"/>
        <v>1500</v>
      </c>
      <c r="H40" s="67">
        <v>2.98</v>
      </c>
      <c r="I40" s="68">
        <f t="shared" ref="I40:I55" si="12">H40*D40</f>
        <v>4470</v>
      </c>
      <c r="J40" s="69">
        <f t="shared" ref="J40:K45" si="13">F40+H40</f>
        <v>3.98</v>
      </c>
      <c r="K40" s="69">
        <f t="shared" si="13"/>
        <v>5970</v>
      </c>
      <c r="L40" s="69">
        <f t="shared" ref="L40:L55" si="14">M40*K40</f>
        <v>1484.9291164762308</v>
      </c>
      <c r="M40" s="70">
        <f t="shared" si="4"/>
        <v>0.24873184530590131</v>
      </c>
      <c r="N40" s="71">
        <f t="shared" ref="N40:N55" si="15">K40+L40</f>
        <v>7454.9291164762308</v>
      </c>
      <c r="O40" s="217">
        <f>SUM(N40:N55)</f>
        <v>64209.179607025253</v>
      </c>
      <c r="Q40" s="64"/>
      <c r="R40" s="62"/>
      <c r="S40" s="63"/>
      <c r="T40" s="64"/>
      <c r="U40" s="62"/>
      <c r="V40" s="63"/>
      <c r="W40" s="21"/>
    </row>
    <row r="41" spans="1:23" s="10" customFormat="1" ht="30" customHeight="1" x14ac:dyDescent="0.2">
      <c r="A41" s="106"/>
      <c r="B41" s="118" t="s">
        <v>26</v>
      </c>
      <c r="C41" s="107" t="s">
        <v>113</v>
      </c>
      <c r="D41" s="65">
        <v>1500</v>
      </c>
      <c r="E41" s="66" t="s">
        <v>33</v>
      </c>
      <c r="F41" s="67">
        <v>1</v>
      </c>
      <c r="G41" s="67">
        <f t="shared" si="6"/>
        <v>1500</v>
      </c>
      <c r="H41" s="67">
        <v>2.98</v>
      </c>
      <c r="I41" s="68">
        <f t="shared" si="12"/>
        <v>4470</v>
      </c>
      <c r="J41" s="69">
        <f t="shared" si="13"/>
        <v>3.98</v>
      </c>
      <c r="K41" s="69">
        <f t="shared" si="13"/>
        <v>5970</v>
      </c>
      <c r="L41" s="69">
        <f t="shared" si="14"/>
        <v>1484.9291164762308</v>
      </c>
      <c r="M41" s="70">
        <f t="shared" si="4"/>
        <v>0.24873184530590131</v>
      </c>
      <c r="N41" s="71">
        <f t="shared" si="15"/>
        <v>7454.9291164762308</v>
      </c>
      <c r="O41" s="82"/>
      <c r="Q41" s="64"/>
      <c r="R41" s="62"/>
      <c r="S41" s="63"/>
      <c r="T41" s="64"/>
      <c r="U41" s="62"/>
      <c r="V41" s="63"/>
      <c r="W41" s="21"/>
    </row>
    <row r="42" spans="1:23" s="87" customFormat="1" ht="30" customHeight="1" x14ac:dyDescent="0.2">
      <c r="A42" s="106"/>
      <c r="B42" s="118" t="s">
        <v>27</v>
      </c>
      <c r="C42" s="107" t="s">
        <v>122</v>
      </c>
      <c r="D42" s="65">
        <v>1500</v>
      </c>
      <c r="E42" s="66" t="s">
        <v>33</v>
      </c>
      <c r="F42" s="67">
        <v>1</v>
      </c>
      <c r="G42" s="67">
        <f t="shared" si="6"/>
        <v>1500</v>
      </c>
      <c r="H42" s="67">
        <v>2.98</v>
      </c>
      <c r="I42" s="68">
        <f>H42*D42</f>
        <v>4470</v>
      </c>
      <c r="J42" s="69">
        <f t="shared" si="13"/>
        <v>3.98</v>
      </c>
      <c r="K42" s="69">
        <f t="shared" si="13"/>
        <v>5970</v>
      </c>
      <c r="L42" s="69">
        <f t="shared" si="14"/>
        <v>1484.9291164762308</v>
      </c>
      <c r="M42" s="70">
        <f t="shared" si="4"/>
        <v>0.24873184530590131</v>
      </c>
      <c r="N42" s="71">
        <f t="shared" si="15"/>
        <v>7454.9291164762308</v>
      </c>
      <c r="O42" s="82"/>
      <c r="Q42" s="64"/>
      <c r="R42" s="62"/>
      <c r="S42" s="63"/>
      <c r="T42" s="64"/>
      <c r="U42" s="62"/>
      <c r="V42" s="63"/>
      <c r="W42" s="91"/>
    </row>
    <row r="43" spans="1:23" s="10" customFormat="1" ht="30" customHeight="1" x14ac:dyDescent="0.2">
      <c r="A43" s="106"/>
      <c r="B43" s="118" t="s">
        <v>27</v>
      </c>
      <c r="C43" s="107" t="s">
        <v>114</v>
      </c>
      <c r="D43" s="65">
        <v>1000</v>
      </c>
      <c r="E43" s="66" t="s">
        <v>33</v>
      </c>
      <c r="F43" s="67">
        <v>1</v>
      </c>
      <c r="G43" s="67">
        <f t="shared" si="6"/>
        <v>1000</v>
      </c>
      <c r="H43" s="67">
        <v>3.41</v>
      </c>
      <c r="I43" s="68">
        <f t="shared" si="12"/>
        <v>3410</v>
      </c>
      <c r="J43" s="69">
        <f t="shared" si="13"/>
        <v>4.41</v>
      </c>
      <c r="K43" s="69">
        <f t="shared" si="13"/>
        <v>4410</v>
      </c>
      <c r="L43" s="69">
        <f t="shared" si="14"/>
        <v>1096.9074377990248</v>
      </c>
      <c r="M43" s="70">
        <f t="shared" si="4"/>
        <v>0.24873184530590131</v>
      </c>
      <c r="N43" s="71">
        <f t="shared" si="15"/>
        <v>5506.9074377990246</v>
      </c>
      <c r="O43" s="82"/>
      <c r="Q43" s="64"/>
      <c r="R43" s="62"/>
      <c r="S43" s="63"/>
      <c r="T43" s="64"/>
      <c r="U43" s="62"/>
      <c r="V43" s="63"/>
      <c r="W43" s="21"/>
    </row>
    <row r="44" spans="1:23" s="87" customFormat="1" ht="30" customHeight="1" x14ac:dyDescent="0.2">
      <c r="A44" s="106"/>
      <c r="B44" s="118" t="s">
        <v>34</v>
      </c>
      <c r="C44" s="107" t="s">
        <v>115</v>
      </c>
      <c r="D44" s="65">
        <v>1000</v>
      </c>
      <c r="E44" s="66" t="s">
        <v>33</v>
      </c>
      <c r="F44" s="67">
        <v>1</v>
      </c>
      <c r="G44" s="67">
        <f t="shared" si="6"/>
        <v>1000</v>
      </c>
      <c r="H44" s="67">
        <v>3.41</v>
      </c>
      <c r="I44" s="68">
        <f>H44*D44</f>
        <v>3410</v>
      </c>
      <c r="J44" s="69">
        <f t="shared" si="13"/>
        <v>4.41</v>
      </c>
      <c r="K44" s="69">
        <f t="shared" si="13"/>
        <v>4410</v>
      </c>
      <c r="L44" s="69">
        <f t="shared" si="14"/>
        <v>1096.9074377990248</v>
      </c>
      <c r="M44" s="70">
        <f t="shared" si="4"/>
        <v>0.24873184530590131</v>
      </c>
      <c r="N44" s="71">
        <f t="shared" si="15"/>
        <v>5506.9074377990246</v>
      </c>
      <c r="O44" s="82"/>
      <c r="Q44" s="64"/>
      <c r="R44" s="62"/>
      <c r="S44" s="63"/>
      <c r="T44" s="64"/>
      <c r="U44" s="62"/>
      <c r="V44" s="63"/>
      <c r="W44" s="91"/>
    </row>
    <row r="45" spans="1:23" s="87" customFormat="1" ht="30" customHeight="1" x14ac:dyDescent="0.2">
      <c r="A45" s="106"/>
      <c r="B45" s="118" t="s">
        <v>35</v>
      </c>
      <c r="C45" s="107" t="s">
        <v>116</v>
      </c>
      <c r="D45" s="65">
        <v>500</v>
      </c>
      <c r="E45" s="66" t="s">
        <v>33</v>
      </c>
      <c r="F45" s="67">
        <v>1</v>
      </c>
      <c r="G45" s="67">
        <f t="shared" si="6"/>
        <v>500</v>
      </c>
      <c r="H45" s="67">
        <v>3.41</v>
      </c>
      <c r="I45" s="68">
        <f>H45*D45</f>
        <v>1705</v>
      </c>
      <c r="J45" s="69">
        <f t="shared" si="13"/>
        <v>4.41</v>
      </c>
      <c r="K45" s="69">
        <f t="shared" si="13"/>
        <v>2205</v>
      </c>
      <c r="L45" s="69">
        <f t="shared" si="14"/>
        <v>548.45371889951241</v>
      </c>
      <c r="M45" s="70">
        <f t="shared" si="4"/>
        <v>0.24873184530590131</v>
      </c>
      <c r="N45" s="71">
        <f t="shared" si="15"/>
        <v>2753.4537188995123</v>
      </c>
      <c r="O45" s="82"/>
      <c r="Q45" s="64"/>
      <c r="R45" s="62"/>
      <c r="S45" s="63"/>
      <c r="T45" s="64"/>
      <c r="U45" s="62"/>
      <c r="V45" s="63"/>
      <c r="W45" s="91"/>
    </row>
    <row r="46" spans="1:23" s="87" customFormat="1" ht="30" customHeight="1" x14ac:dyDescent="0.2">
      <c r="A46" s="106"/>
      <c r="B46" s="118" t="s">
        <v>36</v>
      </c>
      <c r="C46" s="104" t="s">
        <v>157</v>
      </c>
      <c r="D46" s="65">
        <v>100</v>
      </c>
      <c r="E46" s="66" t="s">
        <v>33</v>
      </c>
      <c r="F46" s="67">
        <v>1</v>
      </c>
      <c r="G46" s="67">
        <f>SUM(F46*D46)</f>
        <v>100</v>
      </c>
      <c r="H46" s="67">
        <v>14.2</v>
      </c>
      <c r="I46" s="68">
        <f>H46*D46</f>
        <v>1420</v>
      </c>
      <c r="J46" s="69">
        <v>7.7</v>
      </c>
      <c r="K46" s="69">
        <f t="shared" ref="K46:K55" si="16">G46+I46</f>
        <v>1520</v>
      </c>
      <c r="L46" s="69">
        <f t="shared" si="14"/>
        <v>378.07240486497</v>
      </c>
      <c r="M46" s="70">
        <f t="shared" si="4"/>
        <v>0.24873184530590131</v>
      </c>
      <c r="N46" s="71">
        <f t="shared" si="15"/>
        <v>1898.0724048649699</v>
      </c>
      <c r="O46" s="82"/>
      <c r="Q46" s="64"/>
      <c r="R46" s="62"/>
      <c r="S46" s="63"/>
      <c r="T46" s="64"/>
      <c r="U46" s="62"/>
      <c r="V46" s="63"/>
      <c r="W46" s="91"/>
    </row>
    <row r="47" spans="1:23" s="87" customFormat="1" ht="30" customHeight="1" x14ac:dyDescent="0.2">
      <c r="A47" s="106"/>
      <c r="B47" s="118" t="s">
        <v>37</v>
      </c>
      <c r="C47" s="104" t="s">
        <v>156</v>
      </c>
      <c r="D47" s="65">
        <v>100</v>
      </c>
      <c r="E47" s="66" t="s">
        <v>33</v>
      </c>
      <c r="F47" s="67">
        <v>1</v>
      </c>
      <c r="G47" s="67">
        <f>SUM(F47*D47)</f>
        <v>100</v>
      </c>
      <c r="H47" s="67">
        <v>14.2</v>
      </c>
      <c r="I47" s="68">
        <f>H47*D47</f>
        <v>1420</v>
      </c>
      <c r="J47" s="69">
        <f t="shared" ref="J47:J55" si="17">F47+H47</f>
        <v>15.2</v>
      </c>
      <c r="K47" s="69">
        <f t="shared" si="16"/>
        <v>1520</v>
      </c>
      <c r="L47" s="69">
        <f t="shared" si="14"/>
        <v>378.07240486497</v>
      </c>
      <c r="M47" s="70">
        <f t="shared" si="4"/>
        <v>0.24873184530590131</v>
      </c>
      <c r="N47" s="71">
        <f t="shared" si="15"/>
        <v>1898.0724048649699</v>
      </c>
      <c r="O47" s="82"/>
      <c r="Q47" s="64"/>
      <c r="R47" s="62"/>
      <c r="S47" s="63"/>
      <c r="T47" s="64"/>
      <c r="U47" s="62"/>
      <c r="V47" s="63"/>
      <c r="W47" s="91"/>
    </row>
    <row r="48" spans="1:23" s="87" customFormat="1" ht="30" customHeight="1" x14ac:dyDescent="0.2">
      <c r="A48" s="106"/>
      <c r="B48" s="118" t="s">
        <v>158</v>
      </c>
      <c r="C48" s="104" t="s">
        <v>170</v>
      </c>
      <c r="D48" s="65">
        <v>100</v>
      </c>
      <c r="E48" s="66" t="s">
        <v>33</v>
      </c>
      <c r="F48" s="67">
        <v>1</v>
      </c>
      <c r="G48" s="67">
        <f>SUM(F48*D48)</f>
        <v>100</v>
      </c>
      <c r="H48" s="67">
        <v>14.2</v>
      </c>
      <c r="I48" s="68">
        <f>H48*D48</f>
        <v>1420</v>
      </c>
      <c r="J48" s="69">
        <f t="shared" si="17"/>
        <v>15.2</v>
      </c>
      <c r="K48" s="69">
        <f t="shared" si="16"/>
        <v>1520</v>
      </c>
      <c r="L48" s="69">
        <f t="shared" si="14"/>
        <v>378.07240486497</v>
      </c>
      <c r="M48" s="70">
        <f t="shared" si="4"/>
        <v>0.24873184530590131</v>
      </c>
      <c r="N48" s="71">
        <f t="shared" si="15"/>
        <v>1898.0724048649699</v>
      </c>
      <c r="O48" s="82"/>
      <c r="Q48" s="64"/>
      <c r="R48" s="62"/>
      <c r="S48" s="63"/>
      <c r="T48" s="64"/>
      <c r="U48" s="62"/>
      <c r="V48" s="63"/>
      <c r="W48" s="91"/>
    </row>
    <row r="49" spans="1:23" s="10" customFormat="1" ht="30" customHeight="1" x14ac:dyDescent="0.2">
      <c r="A49" s="106"/>
      <c r="B49" s="118" t="s">
        <v>158</v>
      </c>
      <c r="C49" s="104" t="s">
        <v>171</v>
      </c>
      <c r="D49" s="65">
        <v>100</v>
      </c>
      <c r="E49" s="66" t="s">
        <v>33</v>
      </c>
      <c r="F49" s="67">
        <v>1</v>
      </c>
      <c r="G49" s="67">
        <f t="shared" si="6"/>
        <v>100</v>
      </c>
      <c r="H49" s="67">
        <v>14.2</v>
      </c>
      <c r="I49" s="68">
        <f t="shared" si="12"/>
        <v>1420</v>
      </c>
      <c r="J49" s="69">
        <f t="shared" si="17"/>
        <v>15.2</v>
      </c>
      <c r="K49" s="69">
        <f t="shared" si="16"/>
        <v>1520</v>
      </c>
      <c r="L49" s="69">
        <f t="shared" si="14"/>
        <v>378.07240486497</v>
      </c>
      <c r="M49" s="70">
        <f t="shared" si="4"/>
        <v>0.24873184530590131</v>
      </c>
      <c r="N49" s="71">
        <f t="shared" si="15"/>
        <v>1898.0724048649699</v>
      </c>
      <c r="O49" s="82"/>
      <c r="Q49" s="64"/>
      <c r="R49" s="62"/>
      <c r="S49" s="63"/>
      <c r="T49" s="64"/>
      <c r="U49" s="62"/>
      <c r="V49" s="63"/>
      <c r="W49" s="21"/>
    </row>
    <row r="50" spans="1:23" s="10" customFormat="1" ht="30" customHeight="1" x14ac:dyDescent="0.2">
      <c r="A50" s="106"/>
      <c r="B50" s="118" t="s">
        <v>159</v>
      </c>
      <c r="C50" s="104" t="s">
        <v>117</v>
      </c>
      <c r="D50" s="65">
        <v>100</v>
      </c>
      <c r="E50" s="66" t="s">
        <v>33</v>
      </c>
      <c r="F50" s="67">
        <v>1</v>
      </c>
      <c r="G50" s="67">
        <f t="shared" si="6"/>
        <v>100</v>
      </c>
      <c r="H50" s="67">
        <v>14.2</v>
      </c>
      <c r="I50" s="68">
        <f t="shared" si="12"/>
        <v>1420</v>
      </c>
      <c r="J50" s="69">
        <f t="shared" si="17"/>
        <v>15.2</v>
      </c>
      <c r="K50" s="69">
        <f t="shared" si="16"/>
        <v>1520</v>
      </c>
      <c r="L50" s="69">
        <f t="shared" si="14"/>
        <v>378.07240486497</v>
      </c>
      <c r="M50" s="70">
        <f t="shared" si="4"/>
        <v>0.24873184530590131</v>
      </c>
      <c r="N50" s="71">
        <f t="shared" si="15"/>
        <v>1898.0724048649699</v>
      </c>
      <c r="O50" s="82"/>
      <c r="Q50" s="64"/>
      <c r="R50" s="62"/>
      <c r="S50" s="63"/>
      <c r="T50" s="64"/>
      <c r="U50" s="62"/>
      <c r="V50" s="63"/>
      <c r="W50" s="21"/>
    </row>
    <row r="51" spans="1:23" s="87" customFormat="1" ht="30" customHeight="1" x14ac:dyDescent="0.2">
      <c r="A51" s="219"/>
      <c r="B51" s="118" t="s">
        <v>160</v>
      </c>
      <c r="C51" s="104" t="s">
        <v>154</v>
      </c>
      <c r="D51" s="65">
        <v>10</v>
      </c>
      <c r="E51" s="66" t="s">
        <v>100</v>
      </c>
      <c r="F51" s="67">
        <v>2</v>
      </c>
      <c r="G51" s="67">
        <f t="shared" si="6"/>
        <v>20</v>
      </c>
      <c r="H51" s="67">
        <v>20</v>
      </c>
      <c r="I51" s="68">
        <f t="shared" si="12"/>
        <v>200</v>
      </c>
      <c r="J51" s="69">
        <f t="shared" si="17"/>
        <v>22</v>
      </c>
      <c r="K51" s="69">
        <f t="shared" si="16"/>
        <v>220</v>
      </c>
      <c r="L51" s="69">
        <f t="shared" si="14"/>
        <v>54.721005967298289</v>
      </c>
      <c r="M51" s="70">
        <f t="shared" si="4"/>
        <v>0.24873184530590131</v>
      </c>
      <c r="N51" s="71">
        <f t="shared" si="15"/>
        <v>274.72100596729831</v>
      </c>
      <c r="O51" s="82"/>
      <c r="Q51" s="64"/>
      <c r="R51" s="62"/>
      <c r="S51" s="63"/>
      <c r="T51" s="64"/>
      <c r="U51" s="62"/>
      <c r="V51" s="63"/>
      <c r="W51" s="91"/>
    </row>
    <row r="52" spans="1:23" s="87" customFormat="1" ht="30" customHeight="1" x14ac:dyDescent="0.2">
      <c r="A52" s="219"/>
      <c r="B52" s="118" t="s">
        <v>161</v>
      </c>
      <c r="C52" s="104" t="s">
        <v>155</v>
      </c>
      <c r="D52" s="65">
        <v>14</v>
      </c>
      <c r="E52" s="66" t="s">
        <v>100</v>
      </c>
      <c r="F52" s="67">
        <v>8</v>
      </c>
      <c r="G52" s="67">
        <f t="shared" si="6"/>
        <v>112</v>
      </c>
      <c r="H52" s="67">
        <v>12</v>
      </c>
      <c r="I52" s="68">
        <f>H52*D52</f>
        <v>168</v>
      </c>
      <c r="J52" s="69">
        <f t="shared" si="17"/>
        <v>20</v>
      </c>
      <c r="K52" s="69">
        <f t="shared" si="16"/>
        <v>280</v>
      </c>
      <c r="L52" s="69">
        <f t="shared" si="14"/>
        <v>69.644916685652362</v>
      </c>
      <c r="M52" s="70">
        <f t="shared" si="4"/>
        <v>0.24873184530590131</v>
      </c>
      <c r="N52" s="71">
        <f t="shared" si="15"/>
        <v>349.64491668565233</v>
      </c>
      <c r="O52" s="82"/>
      <c r="Q52" s="64"/>
      <c r="R52" s="62"/>
      <c r="S52" s="63"/>
      <c r="T52" s="64"/>
      <c r="U52" s="62"/>
      <c r="V52" s="63"/>
      <c r="W52" s="91"/>
    </row>
    <row r="53" spans="1:23" s="87" customFormat="1" ht="30" customHeight="1" x14ac:dyDescent="0.2">
      <c r="A53" s="219"/>
      <c r="B53" s="118" t="s">
        <v>162</v>
      </c>
      <c r="C53" s="104" t="s">
        <v>153</v>
      </c>
      <c r="D53" s="65">
        <v>21</v>
      </c>
      <c r="E53" s="66" t="s">
        <v>100</v>
      </c>
      <c r="F53" s="67">
        <v>2</v>
      </c>
      <c r="G53" s="67">
        <f t="shared" si="6"/>
        <v>42</v>
      </c>
      <c r="H53" s="67">
        <v>15</v>
      </c>
      <c r="I53" s="68">
        <f t="shared" si="12"/>
        <v>315</v>
      </c>
      <c r="J53" s="69">
        <f t="shared" si="17"/>
        <v>17</v>
      </c>
      <c r="K53" s="69">
        <f t="shared" si="16"/>
        <v>357</v>
      </c>
      <c r="L53" s="69">
        <f t="shared" si="14"/>
        <v>88.797268774206771</v>
      </c>
      <c r="M53" s="70">
        <f t="shared" si="4"/>
        <v>0.24873184530590131</v>
      </c>
      <c r="N53" s="71">
        <f t="shared" si="15"/>
        <v>445.79726877420677</v>
      </c>
      <c r="O53" s="82"/>
      <c r="Q53" s="64"/>
      <c r="R53" s="62"/>
      <c r="S53" s="63"/>
      <c r="T53" s="64"/>
      <c r="U53" s="62"/>
      <c r="V53" s="63"/>
      <c r="W53" s="91"/>
    </row>
    <row r="54" spans="1:23" s="87" customFormat="1" ht="30" customHeight="1" x14ac:dyDescent="0.2">
      <c r="A54" s="219"/>
      <c r="B54" s="118" t="s">
        <v>163</v>
      </c>
      <c r="C54" s="104" t="s">
        <v>152</v>
      </c>
      <c r="D54" s="65">
        <v>350</v>
      </c>
      <c r="E54" s="66" t="s">
        <v>33</v>
      </c>
      <c r="F54" s="67">
        <v>25</v>
      </c>
      <c r="G54" s="67">
        <f>SUM(F54*D54)</f>
        <v>8750</v>
      </c>
      <c r="H54" s="67">
        <v>15</v>
      </c>
      <c r="I54" s="68">
        <f>H54*D54</f>
        <v>5250</v>
      </c>
      <c r="J54" s="69">
        <f t="shared" si="17"/>
        <v>40</v>
      </c>
      <c r="K54" s="69">
        <f t="shared" si="16"/>
        <v>14000</v>
      </c>
      <c r="L54" s="69">
        <f t="shared" si="14"/>
        <v>3482.2458342826185</v>
      </c>
      <c r="M54" s="70">
        <f t="shared" si="4"/>
        <v>0.24873184530590131</v>
      </c>
      <c r="N54" s="71">
        <f t="shared" si="15"/>
        <v>17482.245834282618</v>
      </c>
      <c r="O54" s="82"/>
      <c r="Q54" s="64"/>
      <c r="R54" s="62"/>
      <c r="S54" s="63"/>
      <c r="T54" s="64"/>
      <c r="U54" s="62"/>
      <c r="V54" s="63"/>
      <c r="W54" s="91"/>
    </row>
    <row r="55" spans="1:23" s="10" customFormat="1" ht="30" customHeight="1" x14ac:dyDescent="0.2">
      <c r="A55" s="121"/>
      <c r="B55" s="118" t="s">
        <v>164</v>
      </c>
      <c r="C55" s="105" t="s">
        <v>89</v>
      </c>
      <c r="D55" s="65">
        <v>21</v>
      </c>
      <c r="E55" s="66" t="s">
        <v>39</v>
      </c>
      <c r="F55" s="67">
        <v>1</v>
      </c>
      <c r="G55" s="67">
        <f t="shared" si="6"/>
        <v>21</v>
      </c>
      <c r="H55" s="67">
        <v>0.31</v>
      </c>
      <c r="I55" s="68">
        <f t="shared" si="12"/>
        <v>6.51</v>
      </c>
      <c r="J55" s="69">
        <f t="shared" si="17"/>
        <v>1.31</v>
      </c>
      <c r="K55" s="69">
        <f t="shared" si="16"/>
        <v>27.509999999999998</v>
      </c>
      <c r="L55" s="69">
        <f t="shared" si="14"/>
        <v>6.8426130643653442</v>
      </c>
      <c r="M55" s="70">
        <f t="shared" si="4"/>
        <v>0.24873184530590131</v>
      </c>
      <c r="N55" s="71">
        <f t="shared" si="15"/>
        <v>34.352613064365343</v>
      </c>
      <c r="O55" s="82"/>
      <c r="Q55" s="64"/>
      <c r="R55" s="62"/>
      <c r="S55" s="63"/>
      <c r="T55" s="64"/>
      <c r="U55" s="62"/>
      <c r="V55" s="63"/>
      <c r="W55" s="21"/>
    </row>
    <row r="56" spans="1:23" s="10" customFormat="1" ht="20.100000000000001" customHeight="1" x14ac:dyDescent="0.2">
      <c r="A56" s="124"/>
      <c r="B56" s="125" t="s">
        <v>92</v>
      </c>
      <c r="C56" s="131" t="s">
        <v>184</v>
      </c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3"/>
      <c r="O56" s="133"/>
      <c r="Q56" s="64"/>
      <c r="R56" s="62"/>
      <c r="S56" s="63"/>
      <c r="T56" s="64"/>
      <c r="U56" s="62"/>
      <c r="V56" s="63"/>
      <c r="W56" s="21"/>
    </row>
    <row r="57" spans="1:23" s="87" customFormat="1" ht="30" customHeight="1" x14ac:dyDescent="0.2">
      <c r="A57" s="122"/>
      <c r="B57" s="123">
        <v>1</v>
      </c>
      <c r="C57" s="154" t="s">
        <v>107</v>
      </c>
      <c r="D57" s="155">
        <v>3</v>
      </c>
      <c r="E57" s="101" t="s">
        <v>38</v>
      </c>
      <c r="F57" s="67">
        <v>20</v>
      </c>
      <c r="G57" s="67">
        <f t="shared" si="6"/>
        <v>60</v>
      </c>
      <c r="H57" s="67">
        <v>43.54</v>
      </c>
      <c r="I57" s="68">
        <f t="shared" ref="I57:I68" si="18">H57*D57</f>
        <v>130.62</v>
      </c>
      <c r="J57" s="69">
        <f t="shared" ref="J57:J68" si="19">F57+H57</f>
        <v>63.54</v>
      </c>
      <c r="K57" s="69">
        <f t="shared" ref="K57:K68" si="20">G57+I57</f>
        <v>190.62</v>
      </c>
      <c r="L57" s="69">
        <f t="shared" ref="L57:L65" si="21">M57*K57</f>
        <v>47.413264352210909</v>
      </c>
      <c r="M57" s="70">
        <f t="shared" si="4"/>
        <v>0.24873184530590131</v>
      </c>
      <c r="N57" s="71">
        <f t="shared" ref="N57:N65" si="22">K57+L57</f>
        <v>238.03326435221092</v>
      </c>
      <c r="O57" s="217">
        <f>SUM(N57:N73)</f>
        <v>12443.138320372091</v>
      </c>
      <c r="Q57" s="64"/>
      <c r="R57" s="62"/>
      <c r="S57" s="63"/>
      <c r="T57" s="64"/>
      <c r="U57" s="62"/>
      <c r="V57" s="63"/>
      <c r="W57" s="91"/>
    </row>
    <row r="58" spans="1:23" s="87" customFormat="1" ht="30" customHeight="1" x14ac:dyDescent="0.2">
      <c r="A58" s="122"/>
      <c r="B58" s="123">
        <v>2</v>
      </c>
      <c r="C58" s="157" t="s">
        <v>147</v>
      </c>
      <c r="D58" s="155">
        <v>32</v>
      </c>
      <c r="E58" s="101" t="s">
        <v>38</v>
      </c>
      <c r="F58" s="67">
        <v>5</v>
      </c>
      <c r="G58" s="67">
        <f>SUM(F58*D58)</f>
        <v>160</v>
      </c>
      <c r="H58" s="67">
        <v>10</v>
      </c>
      <c r="I58" s="68">
        <f>H58*D58</f>
        <v>320</v>
      </c>
      <c r="J58" s="69">
        <f>F58+H58</f>
        <v>15</v>
      </c>
      <c r="K58" s="69">
        <f t="shared" si="20"/>
        <v>480</v>
      </c>
      <c r="L58" s="69">
        <f t="shared" si="21"/>
        <v>119.39128574683264</v>
      </c>
      <c r="M58" s="70">
        <f t="shared" si="4"/>
        <v>0.24873184530590131</v>
      </c>
      <c r="N58" s="71">
        <f t="shared" si="22"/>
        <v>599.39128574683264</v>
      </c>
      <c r="O58" s="82"/>
      <c r="Q58" s="64"/>
      <c r="R58" s="62"/>
      <c r="S58" s="63"/>
      <c r="T58" s="64"/>
      <c r="U58" s="62"/>
      <c r="V58" s="63"/>
      <c r="W58" s="91"/>
    </row>
    <row r="59" spans="1:23" s="87" customFormat="1" ht="30" customHeight="1" x14ac:dyDescent="0.2">
      <c r="A59" s="122"/>
      <c r="B59" s="123">
        <v>2</v>
      </c>
      <c r="C59" s="157" t="s">
        <v>146</v>
      </c>
      <c r="D59" s="155">
        <v>32</v>
      </c>
      <c r="E59" s="101" t="s">
        <v>38</v>
      </c>
      <c r="F59" s="67">
        <v>5</v>
      </c>
      <c r="G59" s="67">
        <f t="shared" si="6"/>
        <v>160</v>
      </c>
      <c r="H59" s="67">
        <v>10</v>
      </c>
      <c r="I59" s="68">
        <f t="shared" si="18"/>
        <v>320</v>
      </c>
      <c r="J59" s="69">
        <f t="shared" si="19"/>
        <v>15</v>
      </c>
      <c r="K59" s="69">
        <f>G59+I59</f>
        <v>480</v>
      </c>
      <c r="L59" s="69">
        <f t="shared" si="21"/>
        <v>119.39128574683264</v>
      </c>
      <c r="M59" s="70">
        <f t="shared" si="4"/>
        <v>0.24873184530590131</v>
      </c>
      <c r="N59" s="71">
        <f t="shared" si="22"/>
        <v>599.39128574683264</v>
      </c>
      <c r="O59" s="82"/>
      <c r="Q59" s="64"/>
      <c r="R59" s="62"/>
      <c r="S59" s="63"/>
      <c r="T59" s="64"/>
      <c r="U59" s="62"/>
      <c r="V59" s="63"/>
      <c r="W59" s="91"/>
    </row>
    <row r="60" spans="1:23" s="87" customFormat="1" ht="30" customHeight="1" x14ac:dyDescent="0.2">
      <c r="A60" s="122"/>
      <c r="B60" s="123">
        <v>3</v>
      </c>
      <c r="C60" s="154" t="s">
        <v>108</v>
      </c>
      <c r="D60" s="155">
        <v>3</v>
      </c>
      <c r="E60" s="101" t="s">
        <v>38</v>
      </c>
      <c r="F60" s="67">
        <v>30</v>
      </c>
      <c r="G60" s="67">
        <f t="shared" si="6"/>
        <v>90</v>
      </c>
      <c r="H60" s="67">
        <v>110</v>
      </c>
      <c r="I60" s="68">
        <f t="shared" si="18"/>
        <v>330</v>
      </c>
      <c r="J60" s="69">
        <f t="shared" si="19"/>
        <v>140</v>
      </c>
      <c r="K60" s="69">
        <f t="shared" si="20"/>
        <v>420</v>
      </c>
      <c r="L60" s="69">
        <f t="shared" si="21"/>
        <v>104.46737502847856</v>
      </c>
      <c r="M60" s="70">
        <f t="shared" si="4"/>
        <v>0.24873184530590131</v>
      </c>
      <c r="N60" s="71">
        <f t="shared" si="22"/>
        <v>524.4673750284785</v>
      </c>
      <c r="O60" s="82"/>
      <c r="Q60" s="64"/>
      <c r="R60" s="62"/>
      <c r="S60" s="63"/>
      <c r="T60" s="64"/>
      <c r="U60" s="62"/>
      <c r="V60" s="63"/>
      <c r="W60" s="91"/>
    </row>
    <row r="61" spans="1:23" s="87" customFormat="1" ht="30" customHeight="1" x14ac:dyDescent="0.2">
      <c r="A61" s="122"/>
      <c r="B61" s="123">
        <v>4</v>
      </c>
      <c r="C61" s="154" t="s">
        <v>109</v>
      </c>
      <c r="D61" s="155">
        <v>1</v>
      </c>
      <c r="E61" s="101" t="s">
        <v>38</v>
      </c>
      <c r="F61" s="67">
        <v>30</v>
      </c>
      <c r="G61" s="67">
        <f t="shared" si="6"/>
        <v>30</v>
      </c>
      <c r="H61" s="67">
        <v>110</v>
      </c>
      <c r="I61" s="68">
        <f t="shared" si="18"/>
        <v>110</v>
      </c>
      <c r="J61" s="69">
        <f t="shared" si="19"/>
        <v>140</v>
      </c>
      <c r="K61" s="69">
        <f t="shared" si="20"/>
        <v>140</v>
      </c>
      <c r="L61" s="69">
        <f t="shared" si="21"/>
        <v>34.822458342826181</v>
      </c>
      <c r="M61" s="70">
        <f t="shared" si="4"/>
        <v>0.24873184530590131</v>
      </c>
      <c r="N61" s="71">
        <f t="shared" si="22"/>
        <v>174.82245834282617</v>
      </c>
      <c r="O61" s="82"/>
      <c r="Q61" s="64"/>
      <c r="R61" s="62"/>
      <c r="S61" s="63"/>
      <c r="T61" s="64"/>
      <c r="U61" s="62"/>
      <c r="V61" s="63"/>
      <c r="W61" s="91"/>
    </row>
    <row r="62" spans="1:23" s="87" customFormat="1" ht="30" customHeight="1" x14ac:dyDescent="0.2">
      <c r="A62" s="122"/>
      <c r="B62" s="123">
        <v>5</v>
      </c>
      <c r="C62" s="154" t="s">
        <v>111</v>
      </c>
      <c r="D62" s="98">
        <v>32</v>
      </c>
      <c r="E62" s="101" t="s">
        <v>38</v>
      </c>
      <c r="F62" s="67">
        <v>10</v>
      </c>
      <c r="G62" s="67">
        <f t="shared" si="6"/>
        <v>320</v>
      </c>
      <c r="H62" s="67">
        <v>22</v>
      </c>
      <c r="I62" s="68">
        <f t="shared" si="18"/>
        <v>704</v>
      </c>
      <c r="J62" s="69">
        <f t="shared" si="19"/>
        <v>32</v>
      </c>
      <c r="K62" s="69">
        <f t="shared" si="20"/>
        <v>1024</v>
      </c>
      <c r="L62" s="69">
        <f t="shared" si="21"/>
        <v>254.70140959324294</v>
      </c>
      <c r="M62" s="70">
        <f t="shared" si="4"/>
        <v>0.24873184530590131</v>
      </c>
      <c r="N62" s="71">
        <f t="shared" si="22"/>
        <v>1278.7014095932429</v>
      </c>
      <c r="O62" s="82"/>
      <c r="Q62" s="64"/>
      <c r="R62" s="62"/>
      <c r="S62" s="63"/>
      <c r="T62" s="64"/>
      <c r="U62" s="62"/>
      <c r="V62" s="63"/>
      <c r="W62" s="91"/>
    </row>
    <row r="63" spans="1:23" s="87" customFormat="1" ht="30" customHeight="1" x14ac:dyDescent="0.2">
      <c r="A63" s="122"/>
      <c r="B63" s="123">
        <v>6</v>
      </c>
      <c r="C63" s="154" t="s">
        <v>165</v>
      </c>
      <c r="D63" s="98">
        <v>111</v>
      </c>
      <c r="E63" s="101" t="s">
        <v>38</v>
      </c>
      <c r="F63" s="67">
        <v>10</v>
      </c>
      <c r="G63" s="67">
        <f>SUM(F63*D63)</f>
        <v>1110</v>
      </c>
      <c r="H63" s="67">
        <v>22</v>
      </c>
      <c r="I63" s="68">
        <f>H63*D63</f>
        <v>2442</v>
      </c>
      <c r="J63" s="69">
        <f>F63+H63</f>
        <v>32</v>
      </c>
      <c r="K63" s="69">
        <f>G63+I63</f>
        <v>3552</v>
      </c>
      <c r="L63" s="69">
        <f t="shared" si="21"/>
        <v>883.49551452656146</v>
      </c>
      <c r="M63" s="70">
        <f t="shared" si="4"/>
        <v>0.24873184530590131</v>
      </c>
      <c r="N63" s="71">
        <f t="shared" si="22"/>
        <v>4435.4955145265612</v>
      </c>
      <c r="O63" s="82"/>
      <c r="Q63" s="64"/>
      <c r="R63" s="62"/>
      <c r="S63" s="63"/>
      <c r="T63" s="64"/>
      <c r="U63" s="62"/>
      <c r="V63" s="63"/>
      <c r="W63" s="91"/>
    </row>
    <row r="64" spans="1:23" s="87" customFormat="1" ht="30" customHeight="1" x14ac:dyDescent="0.2">
      <c r="A64" s="122"/>
      <c r="B64" s="123">
        <v>7</v>
      </c>
      <c r="C64" s="154" t="s">
        <v>167</v>
      </c>
      <c r="D64" s="98">
        <v>1</v>
      </c>
      <c r="E64" s="101" t="s">
        <v>38</v>
      </c>
      <c r="F64" s="67">
        <v>25</v>
      </c>
      <c r="G64" s="67">
        <f t="shared" si="6"/>
        <v>25</v>
      </c>
      <c r="H64" s="67">
        <v>100</v>
      </c>
      <c r="I64" s="68">
        <f t="shared" si="18"/>
        <v>100</v>
      </c>
      <c r="J64" s="69">
        <f t="shared" si="19"/>
        <v>125</v>
      </c>
      <c r="K64" s="69">
        <f t="shared" si="20"/>
        <v>125</v>
      </c>
      <c r="L64" s="69">
        <f t="shared" si="21"/>
        <v>31.091480663237665</v>
      </c>
      <c r="M64" s="70">
        <f t="shared" si="4"/>
        <v>0.24873184530590131</v>
      </c>
      <c r="N64" s="71">
        <f t="shared" si="22"/>
        <v>156.09148066323766</v>
      </c>
      <c r="O64" s="82"/>
      <c r="Q64" s="64"/>
      <c r="R64" s="62"/>
      <c r="S64" s="63"/>
      <c r="T64" s="64"/>
      <c r="U64" s="62"/>
      <c r="V64" s="63"/>
      <c r="W64" s="91"/>
    </row>
    <row r="65" spans="1:23" s="87" customFormat="1" ht="30" customHeight="1" x14ac:dyDescent="0.2">
      <c r="A65" s="122"/>
      <c r="B65" s="123">
        <v>8</v>
      </c>
      <c r="C65" s="154" t="s">
        <v>166</v>
      </c>
      <c r="D65" s="98">
        <v>2</v>
      </c>
      <c r="E65" s="101" t="s">
        <v>38</v>
      </c>
      <c r="F65" s="67">
        <v>25</v>
      </c>
      <c r="G65" s="67">
        <f t="shared" si="6"/>
        <v>50</v>
      </c>
      <c r="H65" s="67">
        <v>100</v>
      </c>
      <c r="I65" s="68">
        <f t="shared" si="18"/>
        <v>200</v>
      </c>
      <c r="J65" s="69">
        <f t="shared" si="19"/>
        <v>125</v>
      </c>
      <c r="K65" s="69">
        <f t="shared" si="20"/>
        <v>250</v>
      </c>
      <c r="L65" s="69">
        <f t="shared" si="21"/>
        <v>62.182961326475329</v>
      </c>
      <c r="M65" s="70">
        <f t="shared" si="4"/>
        <v>0.24873184530590131</v>
      </c>
      <c r="N65" s="71">
        <f t="shared" si="22"/>
        <v>312.18296132647532</v>
      </c>
      <c r="O65" s="82"/>
      <c r="Q65" s="64"/>
      <c r="R65" s="62"/>
      <c r="S65" s="63"/>
      <c r="T65" s="64"/>
      <c r="U65" s="62"/>
      <c r="V65" s="63"/>
      <c r="W65" s="91"/>
    </row>
    <row r="66" spans="1:23" s="87" customFormat="1" ht="30" customHeight="1" x14ac:dyDescent="0.2">
      <c r="A66" s="122"/>
      <c r="B66" s="123">
        <v>9</v>
      </c>
      <c r="C66" s="154" t="s">
        <v>118</v>
      </c>
      <c r="D66" s="98">
        <v>150</v>
      </c>
      <c r="E66" s="101" t="s">
        <v>38</v>
      </c>
      <c r="F66" s="67">
        <v>0.2</v>
      </c>
      <c r="G66" s="67">
        <f t="shared" si="6"/>
        <v>30</v>
      </c>
      <c r="H66" s="67">
        <v>0.12</v>
      </c>
      <c r="I66" s="68">
        <f t="shared" si="18"/>
        <v>18</v>
      </c>
      <c r="J66" s="69">
        <f t="shared" si="19"/>
        <v>0.32</v>
      </c>
      <c r="K66" s="69">
        <f t="shared" si="20"/>
        <v>48</v>
      </c>
      <c r="L66" s="69">
        <f t="shared" ref="L66:L68" si="23">M66*K66</f>
        <v>11.939128574683263</v>
      </c>
      <c r="M66" s="70">
        <f t="shared" si="4"/>
        <v>0.24873184530590131</v>
      </c>
      <c r="N66" s="71">
        <f t="shared" ref="N66:N73" si="24">K66+L66</f>
        <v>59.939128574683266</v>
      </c>
      <c r="O66" s="82"/>
      <c r="Q66" s="64"/>
      <c r="R66" s="62"/>
      <c r="S66" s="63"/>
      <c r="T66" s="64"/>
      <c r="U66" s="62"/>
      <c r="V66" s="63"/>
      <c r="W66" s="91"/>
    </row>
    <row r="67" spans="1:23" s="87" customFormat="1" ht="30" customHeight="1" x14ac:dyDescent="0.2">
      <c r="A67" s="122"/>
      <c r="B67" s="123">
        <v>10</v>
      </c>
      <c r="C67" s="154" t="s">
        <v>119</v>
      </c>
      <c r="D67" s="98">
        <v>100</v>
      </c>
      <c r="E67" s="101" t="s">
        <v>38</v>
      </c>
      <c r="F67" s="67">
        <v>0.2</v>
      </c>
      <c r="G67" s="67">
        <f t="shared" si="6"/>
        <v>20</v>
      </c>
      <c r="H67" s="67">
        <v>0.19</v>
      </c>
      <c r="I67" s="68">
        <f t="shared" si="18"/>
        <v>19</v>
      </c>
      <c r="J67" s="69">
        <f t="shared" si="19"/>
        <v>0.39</v>
      </c>
      <c r="K67" s="69">
        <f t="shared" si="20"/>
        <v>39</v>
      </c>
      <c r="L67" s="69">
        <f t="shared" si="23"/>
        <v>9.7005419669301514</v>
      </c>
      <c r="M67" s="70">
        <f t="shared" si="4"/>
        <v>0.24873184530590131</v>
      </c>
      <c r="N67" s="71">
        <f t="shared" si="24"/>
        <v>48.700541966930153</v>
      </c>
      <c r="O67" s="82"/>
      <c r="Q67" s="64"/>
      <c r="R67" s="62"/>
      <c r="S67" s="63"/>
      <c r="T67" s="64"/>
      <c r="U67" s="62"/>
      <c r="V67" s="63"/>
      <c r="W67" s="91"/>
    </row>
    <row r="68" spans="1:23" s="87" customFormat="1" ht="30" customHeight="1" x14ac:dyDescent="0.2">
      <c r="A68" s="122"/>
      <c r="B68" s="123">
        <v>11</v>
      </c>
      <c r="C68" s="154" t="s">
        <v>120</v>
      </c>
      <c r="D68" s="98">
        <v>5</v>
      </c>
      <c r="E68" s="101" t="s">
        <v>121</v>
      </c>
      <c r="F68" s="67">
        <v>1</v>
      </c>
      <c r="G68" s="67">
        <f t="shared" si="6"/>
        <v>5</v>
      </c>
      <c r="H68" s="67">
        <v>39</v>
      </c>
      <c r="I68" s="68">
        <f t="shared" si="18"/>
        <v>195</v>
      </c>
      <c r="J68" s="69">
        <f t="shared" si="19"/>
        <v>40</v>
      </c>
      <c r="K68" s="69">
        <f t="shared" si="20"/>
        <v>200</v>
      </c>
      <c r="L68" s="69">
        <f t="shared" si="23"/>
        <v>49.74636906118026</v>
      </c>
      <c r="M68" s="70">
        <f t="shared" si="4"/>
        <v>0.24873184530590131</v>
      </c>
      <c r="N68" s="71">
        <f t="shared" si="24"/>
        <v>249.74636906118025</v>
      </c>
      <c r="O68" s="82"/>
      <c r="Q68" s="64"/>
      <c r="R68" s="62"/>
      <c r="S68" s="63"/>
      <c r="T68" s="64"/>
      <c r="U68" s="62"/>
      <c r="V68" s="63"/>
      <c r="W68" s="91"/>
    </row>
    <row r="69" spans="1:23" s="87" customFormat="1" ht="30" customHeight="1" x14ac:dyDescent="0.2">
      <c r="A69" s="122"/>
      <c r="B69" s="123">
        <v>12</v>
      </c>
      <c r="C69" s="157" t="s">
        <v>183</v>
      </c>
      <c r="D69" s="98">
        <v>6</v>
      </c>
      <c r="E69" s="101" t="s">
        <v>121</v>
      </c>
      <c r="F69" s="67">
        <v>2</v>
      </c>
      <c r="G69" s="67">
        <f>SUM(F69*D69)</f>
        <v>12</v>
      </c>
      <c r="H69" s="67">
        <v>40</v>
      </c>
      <c r="I69" s="68">
        <f>H69*D69</f>
        <v>240</v>
      </c>
      <c r="J69" s="69">
        <f t="shared" ref="J69:K73" si="25">F69+H69</f>
        <v>42</v>
      </c>
      <c r="K69" s="69">
        <f t="shared" si="25"/>
        <v>252</v>
      </c>
      <c r="L69" s="69">
        <f>M69*K69</f>
        <v>62.680425017087131</v>
      </c>
      <c r="M69" s="70">
        <f t="shared" si="4"/>
        <v>0.24873184530590131</v>
      </c>
      <c r="N69" s="71">
        <f>K69+L69</f>
        <v>314.68042501708715</v>
      </c>
      <c r="O69" s="82"/>
      <c r="Q69" s="64"/>
      <c r="R69" s="62"/>
      <c r="S69" s="63"/>
      <c r="T69" s="64"/>
      <c r="U69" s="62"/>
      <c r="V69" s="63"/>
      <c r="W69" s="91"/>
    </row>
    <row r="70" spans="1:23" s="87" customFormat="1" ht="30" customHeight="1" x14ac:dyDescent="0.2">
      <c r="A70" s="122"/>
      <c r="B70" s="123">
        <v>13</v>
      </c>
      <c r="C70" s="157" t="s">
        <v>185</v>
      </c>
      <c r="D70" s="98">
        <v>17</v>
      </c>
      <c r="E70" s="101" t="s">
        <v>121</v>
      </c>
      <c r="F70" s="67">
        <v>5</v>
      </c>
      <c r="G70" s="67">
        <f>SUM(F70*D70)</f>
        <v>85</v>
      </c>
      <c r="H70" s="67">
        <v>40</v>
      </c>
      <c r="I70" s="68">
        <f>H70*D70</f>
        <v>680</v>
      </c>
      <c r="J70" s="69">
        <f t="shared" si="25"/>
        <v>45</v>
      </c>
      <c r="K70" s="69">
        <f t="shared" si="25"/>
        <v>765</v>
      </c>
      <c r="L70" s="69">
        <f>M70*K70</f>
        <v>190.2798616590145</v>
      </c>
      <c r="M70" s="70">
        <f t="shared" si="4"/>
        <v>0.24873184530590131</v>
      </c>
      <c r="N70" s="71">
        <f>K70+L70</f>
        <v>955.2798616590145</v>
      </c>
      <c r="O70" s="82"/>
      <c r="Q70" s="64"/>
      <c r="R70" s="62"/>
      <c r="S70" s="63"/>
      <c r="T70" s="64"/>
      <c r="U70" s="62"/>
      <c r="V70" s="63"/>
      <c r="W70" s="91"/>
    </row>
    <row r="71" spans="1:23" s="87" customFormat="1" ht="30" customHeight="1" x14ac:dyDescent="0.2">
      <c r="A71" s="122"/>
      <c r="B71" s="123">
        <v>14</v>
      </c>
      <c r="C71" s="157" t="s">
        <v>186</v>
      </c>
      <c r="D71" s="98">
        <v>11</v>
      </c>
      <c r="E71" s="101" t="s">
        <v>121</v>
      </c>
      <c r="F71" s="67">
        <v>5</v>
      </c>
      <c r="G71" s="67">
        <f>SUM(F71*D71)</f>
        <v>55</v>
      </c>
      <c r="H71" s="67">
        <v>34</v>
      </c>
      <c r="I71" s="68">
        <f>H71*D71</f>
        <v>374</v>
      </c>
      <c r="J71" s="69">
        <f t="shared" si="25"/>
        <v>39</v>
      </c>
      <c r="K71" s="69">
        <f t="shared" si="25"/>
        <v>429</v>
      </c>
      <c r="L71" s="69">
        <f>M71*K71</f>
        <v>106.70596163623166</v>
      </c>
      <c r="M71" s="70">
        <f t="shared" si="4"/>
        <v>0.24873184530590131</v>
      </c>
      <c r="N71" s="71">
        <f>K71+L71</f>
        <v>535.70596163623168</v>
      </c>
      <c r="O71" s="82"/>
      <c r="Q71" s="64"/>
      <c r="R71" s="62"/>
      <c r="S71" s="63"/>
      <c r="T71" s="64"/>
      <c r="U71" s="62"/>
      <c r="V71" s="63"/>
      <c r="W71" s="91"/>
    </row>
    <row r="72" spans="1:23" s="87" customFormat="1" ht="30" customHeight="1" x14ac:dyDescent="0.2">
      <c r="A72" s="122"/>
      <c r="B72" s="123">
        <v>15</v>
      </c>
      <c r="C72" s="157" t="s">
        <v>187</v>
      </c>
      <c r="D72" s="98">
        <v>10</v>
      </c>
      <c r="E72" s="101" t="s">
        <v>121</v>
      </c>
      <c r="F72" s="67">
        <v>5</v>
      </c>
      <c r="G72" s="67">
        <f>SUM(F72*D72)</f>
        <v>50</v>
      </c>
      <c r="H72" s="67">
        <v>42</v>
      </c>
      <c r="I72" s="68">
        <f>H72*D72</f>
        <v>420</v>
      </c>
      <c r="J72" s="69">
        <f t="shared" si="25"/>
        <v>47</v>
      </c>
      <c r="K72" s="69">
        <f t="shared" si="25"/>
        <v>470</v>
      </c>
      <c r="L72" s="69">
        <f>M72*K72</f>
        <v>116.90396729377362</v>
      </c>
      <c r="M72" s="70">
        <f t="shared" si="4"/>
        <v>0.24873184530590131</v>
      </c>
      <c r="N72" s="71">
        <f>K72+L72</f>
        <v>586.90396729377358</v>
      </c>
      <c r="O72" s="82"/>
      <c r="Q72" s="64"/>
      <c r="R72" s="62"/>
      <c r="S72" s="63"/>
      <c r="T72" s="64"/>
      <c r="U72" s="62"/>
      <c r="V72" s="63"/>
      <c r="W72" s="91"/>
    </row>
    <row r="73" spans="1:23" s="87" customFormat="1" ht="30" customHeight="1" x14ac:dyDescent="0.2">
      <c r="A73" s="100"/>
      <c r="B73" s="123">
        <v>16</v>
      </c>
      <c r="C73" s="157" t="s">
        <v>188</v>
      </c>
      <c r="D73" s="98">
        <v>20</v>
      </c>
      <c r="E73" s="101" t="s">
        <v>121</v>
      </c>
      <c r="F73" s="67">
        <v>10</v>
      </c>
      <c r="G73" s="67">
        <f>SUM(F73*D73)</f>
        <v>200</v>
      </c>
      <c r="H73" s="67">
        <v>45</v>
      </c>
      <c r="I73" s="68">
        <f>H73*D73</f>
        <v>900</v>
      </c>
      <c r="J73" s="69">
        <f t="shared" si="25"/>
        <v>55</v>
      </c>
      <c r="K73" s="69">
        <f t="shared" si="25"/>
        <v>1100</v>
      </c>
      <c r="L73" s="69">
        <f>M73*K73</f>
        <v>273.60502983649144</v>
      </c>
      <c r="M73" s="70">
        <f t="shared" si="4"/>
        <v>0.24873184530590131</v>
      </c>
      <c r="N73" s="71">
        <f t="shared" si="24"/>
        <v>1373.6050298364914</v>
      </c>
      <c r="O73" s="82"/>
      <c r="Q73" s="64"/>
      <c r="R73" s="62"/>
      <c r="S73" s="63"/>
      <c r="T73" s="64"/>
      <c r="U73" s="62"/>
      <c r="V73" s="63"/>
      <c r="W73" s="91"/>
    </row>
    <row r="74" spans="1:23" s="87" customFormat="1" ht="20.100000000000001" customHeight="1" x14ac:dyDescent="0.2">
      <c r="A74" s="124"/>
      <c r="B74" s="125" t="s">
        <v>93</v>
      </c>
      <c r="C74" s="131" t="s">
        <v>181</v>
      </c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3"/>
      <c r="O74" s="133"/>
      <c r="Q74" s="64"/>
      <c r="R74" s="62"/>
      <c r="S74" s="63"/>
      <c r="T74" s="64"/>
      <c r="U74" s="62"/>
      <c r="V74" s="63"/>
      <c r="W74" s="91"/>
    </row>
    <row r="75" spans="1:23" s="87" customFormat="1" ht="30" customHeight="1" x14ac:dyDescent="0.2">
      <c r="A75" s="122"/>
      <c r="B75" s="123">
        <v>1</v>
      </c>
      <c r="C75" s="220" t="s">
        <v>180</v>
      </c>
      <c r="D75" s="155">
        <v>123</v>
      </c>
      <c r="E75" s="101" t="s">
        <v>38</v>
      </c>
      <c r="F75" s="67">
        <v>20</v>
      </c>
      <c r="G75" s="67">
        <f>SUM(F75*D75)</f>
        <v>2460</v>
      </c>
      <c r="H75" s="67">
        <v>56.06</v>
      </c>
      <c r="I75" s="68">
        <f>H75*D75</f>
        <v>6895.38</v>
      </c>
      <c r="J75" s="69">
        <f>F75+H75</f>
        <v>76.06</v>
      </c>
      <c r="K75" s="69">
        <f>G75+I75</f>
        <v>9355.380000000001</v>
      </c>
      <c r="L75" s="69">
        <f>M75*K75</f>
        <v>2326.9809309379234</v>
      </c>
      <c r="M75" s="70">
        <f t="shared" si="4"/>
        <v>0.24873184530590131</v>
      </c>
      <c r="N75" s="71">
        <f>K75+L75</f>
        <v>11682.360930937924</v>
      </c>
      <c r="O75" s="217">
        <f>SUM(N75:N88)</f>
        <v>13756.292241577325</v>
      </c>
      <c r="Q75" s="64"/>
      <c r="R75" s="62"/>
      <c r="S75" s="63"/>
      <c r="T75" s="64"/>
      <c r="U75" s="62"/>
      <c r="V75" s="63"/>
      <c r="W75" s="91"/>
    </row>
    <row r="76" spans="1:23" s="87" customFormat="1" ht="30" customHeight="1" x14ac:dyDescent="0.2">
      <c r="A76" s="122"/>
      <c r="B76" s="123">
        <v>2</v>
      </c>
      <c r="C76" s="221" t="s">
        <v>182</v>
      </c>
      <c r="D76" s="155">
        <v>23</v>
      </c>
      <c r="E76" s="101" t="s">
        <v>38</v>
      </c>
      <c r="F76" s="67">
        <v>20</v>
      </c>
      <c r="G76" s="67">
        <f>SUM(F76*D76)</f>
        <v>460</v>
      </c>
      <c r="H76" s="67">
        <v>52.21</v>
      </c>
      <c r="I76" s="68">
        <f>H76*D76</f>
        <v>1200.83</v>
      </c>
      <c r="J76" s="69">
        <f>F76+H76</f>
        <v>72.210000000000008</v>
      </c>
      <c r="K76" s="69">
        <f>G76+I76</f>
        <v>1660.83</v>
      </c>
      <c r="L76" s="69">
        <f>M76*K76</f>
        <v>413.10131063940008</v>
      </c>
      <c r="M76" s="70">
        <f t="shared" si="4"/>
        <v>0.24873184530590131</v>
      </c>
      <c r="N76" s="71">
        <f>K76+L76</f>
        <v>2073.9313106394002</v>
      </c>
      <c r="O76" s="5"/>
      <c r="W76" s="91"/>
    </row>
    <row r="77" spans="1:23" s="87" customFormat="1" ht="24.75" customHeight="1" x14ac:dyDescent="0.2">
      <c r="D77" s="2"/>
      <c r="E77" s="2"/>
      <c r="F77" s="88"/>
      <c r="G77" s="152"/>
      <c r="H77" s="88"/>
      <c r="I77" s="7"/>
      <c r="M77" s="4"/>
      <c r="O77" s="5"/>
      <c r="W77" s="91"/>
    </row>
    <row r="78" spans="1:23" s="87" customFormat="1" ht="22.5" customHeight="1" x14ac:dyDescent="0.2">
      <c r="D78" s="2"/>
      <c r="E78" s="2"/>
      <c r="F78" s="88"/>
      <c r="G78" s="4"/>
      <c r="H78" s="88"/>
      <c r="I78" s="4"/>
      <c r="M78" s="4"/>
      <c r="O78" s="5"/>
      <c r="W78" s="91"/>
    </row>
    <row r="79" spans="1:23" s="87" customFormat="1" ht="23.25" customHeight="1" x14ac:dyDescent="0.2">
      <c r="D79" s="2"/>
      <c r="E79" s="2"/>
      <c r="F79" s="88"/>
      <c r="G79" s="7"/>
      <c r="H79" s="88"/>
      <c r="I79" s="7"/>
      <c r="M79" s="4"/>
      <c r="O79" s="5"/>
      <c r="W79" s="91"/>
    </row>
    <row r="80" spans="1:23" s="87" customFormat="1" ht="32.25" customHeight="1" x14ac:dyDescent="0.2">
      <c r="D80" s="2"/>
      <c r="E80" s="2"/>
      <c r="F80" s="88"/>
      <c r="G80" s="7"/>
      <c r="H80" s="88"/>
      <c r="I80" s="7"/>
      <c r="M80" s="4"/>
      <c r="O80" s="5"/>
      <c r="W80" s="91"/>
    </row>
    <row r="81" spans="2:23" s="87" customFormat="1" ht="29.25" customHeight="1" x14ac:dyDescent="0.2">
      <c r="D81" s="2"/>
      <c r="E81" s="2"/>
      <c r="F81" s="88"/>
      <c r="H81" s="88"/>
      <c r="I81" s="7"/>
      <c r="M81" s="4"/>
      <c r="O81" s="5"/>
      <c r="W81" s="91"/>
    </row>
    <row r="82" spans="2:23" s="87" customFormat="1" ht="48" customHeight="1" x14ac:dyDescent="0.2">
      <c r="D82" s="2"/>
      <c r="E82" s="2"/>
      <c r="F82" s="88"/>
      <c r="H82" s="88"/>
      <c r="M82" s="4"/>
      <c r="O82" s="5"/>
      <c r="W82" s="91"/>
    </row>
    <row r="83" spans="2:23" ht="20.100000000000001" customHeight="1" x14ac:dyDescent="0.2">
      <c r="C83" s="10"/>
    </row>
    <row r="84" spans="2:23" ht="20.100000000000001" customHeight="1" x14ac:dyDescent="0.25">
      <c r="B84" s="134" t="s">
        <v>123</v>
      </c>
      <c r="C84" s="135"/>
      <c r="E84" s="88"/>
      <c r="F84" s="87"/>
      <c r="G84" s="136"/>
      <c r="H84" s="137"/>
      <c r="I84" s="137"/>
      <c r="J84" s="137"/>
      <c r="K84" s="151" t="s">
        <v>151</v>
      </c>
      <c r="L84" s="151"/>
      <c r="M84" s="151"/>
      <c r="N84" s="87"/>
    </row>
    <row r="85" spans="2:23" ht="20.100000000000001" customHeight="1" x14ac:dyDescent="0.25">
      <c r="B85" s="134"/>
      <c r="C85" s="135"/>
      <c r="E85" s="88"/>
      <c r="F85" s="87"/>
      <c r="G85" s="136"/>
      <c r="H85" s="137"/>
      <c r="I85" s="137"/>
      <c r="J85" s="137"/>
      <c r="K85" s="86"/>
      <c r="L85" s="86"/>
      <c r="M85" s="86"/>
    </row>
  </sheetData>
  <mergeCells count="23">
    <mergeCell ref="J2:N2"/>
    <mergeCell ref="H13:I13"/>
    <mergeCell ref="O13:O15"/>
    <mergeCell ref="F14:F15"/>
    <mergeCell ref="H12:K12"/>
    <mergeCell ref="J13:J15"/>
    <mergeCell ref="M14:M15"/>
    <mergeCell ref="E13:E15"/>
    <mergeCell ref="D13:D15"/>
    <mergeCell ref="N12:O12"/>
    <mergeCell ref="C13:C15"/>
    <mergeCell ref="A9:O10"/>
    <mergeCell ref="L13:M13"/>
    <mergeCell ref="L14:L15"/>
    <mergeCell ref="K13:K15"/>
    <mergeCell ref="H14:H15"/>
    <mergeCell ref="I14:I15"/>
    <mergeCell ref="B13:B15"/>
    <mergeCell ref="G14:G15"/>
    <mergeCell ref="A11:O11"/>
    <mergeCell ref="A13:A15"/>
    <mergeCell ref="N13:N15"/>
    <mergeCell ref="F13:G13"/>
  </mergeCells>
  <printOptions horizontalCentered="1"/>
  <pageMargins left="7.874015748031496E-2" right="7.874015748031496E-2" top="0.39370078740157483" bottom="0.74803149606299213" header="0.51181102362204722" footer="0.27559055118110237"/>
  <pageSetup paperSize="9" scale="4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7"/>
  <sheetViews>
    <sheetView topLeftCell="A29" workbookViewId="0">
      <selection activeCell="D40" sqref="D40"/>
    </sheetView>
  </sheetViews>
  <sheetFormatPr defaultRowHeight="12.75" x14ac:dyDescent="0.2"/>
  <cols>
    <col min="2" max="2" width="9.5703125" customWidth="1"/>
    <col min="3" max="3" width="10.85546875" customWidth="1"/>
    <col min="4" max="4" width="43.28515625" customWidth="1"/>
  </cols>
  <sheetData>
    <row r="2" spans="2:6" ht="13.5" thickBot="1" x14ac:dyDescent="0.25"/>
    <row r="3" spans="2:6" ht="13.5" thickTop="1" x14ac:dyDescent="0.2">
      <c r="B3" s="263" t="s">
        <v>51</v>
      </c>
      <c r="C3" s="264"/>
      <c r="D3" s="264"/>
      <c r="E3" s="265"/>
      <c r="F3" s="28"/>
    </row>
    <row r="4" spans="2:6" ht="13.5" thickBot="1" x14ac:dyDescent="0.25">
      <c r="B4" s="266"/>
      <c r="C4" s="267"/>
      <c r="D4" s="267"/>
      <c r="E4" s="268"/>
      <c r="F4" s="28"/>
    </row>
    <row r="5" spans="2:6" ht="13.5" thickTop="1" x14ac:dyDescent="0.2">
      <c r="B5" s="61" t="s">
        <v>52</v>
      </c>
      <c r="C5" s="58" t="s">
        <v>53</v>
      </c>
      <c r="D5" s="59" t="s">
        <v>54</v>
      </c>
      <c r="E5" s="60">
        <v>0.04</v>
      </c>
      <c r="F5" s="28"/>
    </row>
    <row r="6" spans="2:6" x14ac:dyDescent="0.2">
      <c r="B6" s="32"/>
      <c r="C6" s="33"/>
      <c r="D6" s="34"/>
      <c r="E6" s="35"/>
      <c r="F6" s="28"/>
    </row>
    <row r="7" spans="2:6" ht="15" x14ac:dyDescent="0.25">
      <c r="B7" s="28"/>
      <c r="C7" s="29" t="s">
        <v>55</v>
      </c>
      <c r="D7" s="36" t="s">
        <v>56</v>
      </c>
      <c r="E7" s="31">
        <v>5.0000000000000001E-3</v>
      </c>
      <c r="F7" s="28"/>
    </row>
    <row r="8" spans="2:6" ht="15" x14ac:dyDescent="0.25">
      <c r="B8" s="28"/>
      <c r="C8" s="33"/>
      <c r="D8" s="37"/>
      <c r="E8" s="35"/>
      <c r="F8" s="28"/>
    </row>
    <row r="9" spans="2:6" x14ac:dyDescent="0.2">
      <c r="B9" s="28"/>
      <c r="C9" s="29" t="s">
        <v>57</v>
      </c>
      <c r="D9" s="30" t="s">
        <v>58</v>
      </c>
      <c r="E9" s="31">
        <v>1.2699999999999999E-2</v>
      </c>
      <c r="F9" s="28"/>
    </row>
    <row r="10" spans="2:6" x14ac:dyDescent="0.2">
      <c r="B10" s="28"/>
      <c r="C10" s="33"/>
      <c r="D10" s="34"/>
      <c r="E10" s="35"/>
      <c r="F10" s="28"/>
    </row>
    <row r="11" spans="2:6" x14ac:dyDescent="0.2">
      <c r="B11" s="28"/>
      <c r="C11" s="29" t="s">
        <v>59</v>
      </c>
      <c r="D11" s="30" t="s">
        <v>60</v>
      </c>
      <c r="E11" s="31">
        <v>3.0000000000000001E-3</v>
      </c>
      <c r="F11" s="28"/>
    </row>
    <row r="12" spans="2:6" x14ac:dyDescent="0.2">
      <c r="B12" s="28"/>
      <c r="C12" s="33"/>
      <c r="D12" s="34"/>
      <c r="E12" s="35"/>
      <c r="F12" s="28"/>
    </row>
    <row r="13" spans="2:6" x14ac:dyDescent="0.2">
      <c r="B13" s="28"/>
      <c r="C13" s="29" t="s">
        <v>61</v>
      </c>
      <c r="D13" s="38" t="s">
        <v>62</v>
      </c>
      <c r="E13" s="31">
        <v>1.23E-2</v>
      </c>
      <c r="F13" s="28"/>
    </row>
    <row r="14" spans="2:6" x14ac:dyDescent="0.2">
      <c r="B14" s="28"/>
      <c r="C14" s="33"/>
      <c r="D14" s="34"/>
      <c r="E14" s="35"/>
      <c r="F14" s="28"/>
    </row>
    <row r="15" spans="2:6" ht="15" x14ac:dyDescent="0.25">
      <c r="B15" s="28"/>
      <c r="C15" s="29" t="s">
        <v>63</v>
      </c>
      <c r="D15" s="36" t="s">
        <v>64</v>
      </c>
      <c r="E15" s="31">
        <v>7.3999999999999996E-2</v>
      </c>
      <c r="F15" s="28"/>
    </row>
    <row r="16" spans="2:6" ht="15" x14ac:dyDescent="0.25">
      <c r="B16" s="28"/>
      <c r="C16" s="33"/>
      <c r="D16" s="37"/>
      <c r="E16" s="35"/>
      <c r="F16" s="28"/>
    </row>
    <row r="17" spans="2:6" ht="15" x14ac:dyDescent="0.25">
      <c r="B17" s="28"/>
      <c r="C17" s="29" t="s">
        <v>65</v>
      </c>
      <c r="D17" s="39" t="s">
        <v>66</v>
      </c>
      <c r="E17" s="40"/>
      <c r="F17" s="28"/>
    </row>
    <row r="18" spans="2:6" x14ac:dyDescent="0.2">
      <c r="B18" s="28"/>
      <c r="C18" s="41"/>
      <c r="D18" s="42" t="s">
        <v>67</v>
      </c>
      <c r="E18" s="43">
        <v>6.4999999999999997E-3</v>
      </c>
      <c r="F18" s="28"/>
    </row>
    <row r="19" spans="2:6" x14ac:dyDescent="0.2">
      <c r="B19" s="28"/>
      <c r="C19" s="44"/>
      <c r="D19" s="42" t="s">
        <v>68</v>
      </c>
      <c r="E19" s="43">
        <v>0.03</v>
      </c>
      <c r="F19" s="28"/>
    </row>
    <row r="20" spans="2:6" x14ac:dyDescent="0.2">
      <c r="B20" s="28"/>
      <c r="C20" s="44"/>
      <c r="D20" s="42" t="s">
        <v>69</v>
      </c>
      <c r="E20" s="45">
        <v>0.04</v>
      </c>
      <c r="F20" s="28"/>
    </row>
    <row r="21" spans="2:6" x14ac:dyDescent="0.2">
      <c r="B21" s="28"/>
      <c r="C21" s="44"/>
      <c r="D21" s="42" t="s">
        <v>70</v>
      </c>
      <c r="E21" s="43">
        <v>0</v>
      </c>
      <c r="F21" s="28"/>
    </row>
    <row r="22" spans="2:6" x14ac:dyDescent="0.2">
      <c r="B22" s="28"/>
      <c r="C22" s="44"/>
      <c r="D22" s="42" t="s">
        <v>71</v>
      </c>
      <c r="E22" s="43">
        <v>0</v>
      </c>
      <c r="F22" s="28"/>
    </row>
    <row r="23" spans="2:6" x14ac:dyDescent="0.2">
      <c r="B23" s="28"/>
      <c r="C23" s="46"/>
      <c r="D23" s="38" t="s">
        <v>72</v>
      </c>
      <c r="E23" s="47">
        <f>SUM(E18:E22)</f>
        <v>7.6499999999999999E-2</v>
      </c>
      <c r="F23" s="28"/>
    </row>
    <row r="24" spans="2:6" x14ac:dyDescent="0.2">
      <c r="B24" s="28"/>
      <c r="C24" s="28"/>
      <c r="D24" s="48"/>
      <c r="E24" s="35"/>
      <c r="F24" s="28"/>
    </row>
    <row r="25" spans="2:6" x14ac:dyDescent="0.2">
      <c r="B25" s="28"/>
      <c r="C25" s="28"/>
      <c r="D25" s="49" t="s">
        <v>73</v>
      </c>
      <c r="E25" s="50">
        <f>((((1+E5+E7+E9+E11)*(1+E13)*(1+E15))/(1-E23))-1)</f>
        <v>0.24873184530590131</v>
      </c>
      <c r="F25" s="28"/>
    </row>
    <row r="26" spans="2:6" x14ac:dyDescent="0.2">
      <c r="B26" s="28"/>
      <c r="C26" s="28"/>
      <c r="D26" s="28"/>
      <c r="E26" s="28"/>
      <c r="F26" s="28"/>
    </row>
    <row r="27" spans="2:6" ht="15" x14ac:dyDescent="0.25">
      <c r="B27" s="51"/>
      <c r="C27" s="52"/>
      <c r="D27" s="53" t="s">
        <v>74</v>
      </c>
      <c r="E27" s="52"/>
      <c r="F27" s="51"/>
    </row>
    <row r="28" spans="2:6" ht="15" x14ac:dyDescent="0.25">
      <c r="B28" s="51"/>
      <c r="C28" s="51"/>
      <c r="D28" s="51"/>
      <c r="E28" s="52"/>
      <c r="F28" s="51"/>
    </row>
    <row r="29" spans="2:6" ht="15" x14ac:dyDescent="0.25">
      <c r="B29" s="51"/>
      <c r="C29" s="53"/>
      <c r="D29" s="54" t="s">
        <v>75</v>
      </c>
      <c r="E29" s="55"/>
      <c r="F29" s="51"/>
    </row>
    <row r="30" spans="2:6" ht="15" x14ac:dyDescent="0.25">
      <c r="B30" s="51"/>
      <c r="C30" s="53"/>
      <c r="D30" s="56" t="s">
        <v>76</v>
      </c>
      <c r="E30" s="52"/>
      <c r="F30" s="51"/>
    </row>
    <row r="31" spans="2:6" ht="15" x14ac:dyDescent="0.25">
      <c r="B31" s="51"/>
      <c r="C31" s="51"/>
      <c r="D31" s="51"/>
      <c r="E31" s="51"/>
      <c r="F31" s="51"/>
    </row>
    <row r="32" spans="2:6" ht="15" x14ac:dyDescent="0.25">
      <c r="B32" s="57"/>
      <c r="C32" s="57" t="s">
        <v>77</v>
      </c>
      <c r="D32" s="57"/>
      <c r="E32" s="57"/>
      <c r="F32" s="57"/>
    </row>
    <row r="33" spans="2:6" x14ac:dyDescent="0.2">
      <c r="B33" s="28"/>
      <c r="C33" s="28"/>
      <c r="D33" s="28"/>
      <c r="E33" s="28"/>
      <c r="F33" s="28"/>
    </row>
    <row r="34" spans="2:6" x14ac:dyDescent="0.2">
      <c r="B34" s="269" t="s">
        <v>78</v>
      </c>
      <c r="C34" s="269"/>
      <c r="D34" s="269"/>
      <c r="E34" s="269"/>
      <c r="F34" s="269"/>
    </row>
    <row r="35" spans="2:6" x14ac:dyDescent="0.2">
      <c r="B35" s="269"/>
      <c r="C35" s="269"/>
      <c r="D35" s="269"/>
      <c r="E35" s="269"/>
      <c r="F35" s="269"/>
    </row>
    <row r="36" spans="2:6" x14ac:dyDescent="0.2">
      <c r="B36" s="269"/>
      <c r="C36" s="269"/>
      <c r="D36" s="269"/>
      <c r="E36" s="269"/>
      <c r="F36" s="269"/>
    </row>
    <row r="37" spans="2:6" x14ac:dyDescent="0.2">
      <c r="B37" s="269"/>
      <c r="C37" s="269"/>
      <c r="D37" s="269"/>
      <c r="E37" s="269"/>
      <c r="F37" s="269"/>
    </row>
  </sheetData>
  <mergeCells count="2">
    <mergeCell ref="B3:E4"/>
    <mergeCell ref="B34:F37"/>
  </mergeCells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topLeftCell="A6" workbookViewId="0">
      <selection activeCell="I22" sqref="I22"/>
    </sheetView>
  </sheetViews>
  <sheetFormatPr defaultRowHeight="12.75" x14ac:dyDescent="0.2"/>
  <cols>
    <col min="1" max="1" width="10.85546875" style="86" customWidth="1"/>
    <col min="2" max="2" width="41.140625" style="86" customWidth="1"/>
    <col min="3" max="3" width="9.5703125" style="86" bestFit="1" customWidth="1"/>
    <col min="4" max="4" width="19.5703125" style="86" bestFit="1" customWidth="1"/>
    <col min="5" max="5" width="14" style="86" bestFit="1" customWidth="1"/>
    <col min="6" max="6" width="15.28515625" style="86" customWidth="1"/>
    <col min="7" max="7" width="9.85546875" style="86" customWidth="1"/>
    <col min="8" max="16" width="9.140625" style="86"/>
    <col min="17" max="17" width="11.5703125" style="86" bestFit="1" customWidth="1"/>
    <col min="18" max="16384" width="9.140625" style="86"/>
  </cols>
  <sheetData>
    <row r="1" spans="1:17" x14ac:dyDescent="0.2">
      <c r="A1" s="160"/>
      <c r="B1" s="160"/>
      <c r="C1" s="161"/>
      <c r="D1" s="160"/>
      <c r="E1" s="162"/>
      <c r="F1" s="161"/>
      <c r="G1" s="161"/>
      <c r="H1" s="161"/>
      <c r="I1" s="161"/>
      <c r="J1" s="161"/>
      <c r="K1" s="161"/>
      <c r="L1" s="161"/>
    </row>
    <row r="2" spans="1:17" ht="20.25" x14ac:dyDescent="0.3">
      <c r="A2" s="163"/>
      <c r="B2" s="160"/>
      <c r="C2" s="161"/>
      <c r="D2" s="160"/>
      <c r="E2" s="162"/>
      <c r="F2" s="164" t="s">
        <v>128</v>
      </c>
      <c r="G2" s="165"/>
      <c r="H2" s="165"/>
      <c r="I2" s="161"/>
      <c r="J2" s="161"/>
      <c r="K2" s="161"/>
      <c r="L2" s="161"/>
    </row>
    <row r="3" spans="1:17" x14ac:dyDescent="0.2">
      <c r="A3" s="166"/>
      <c r="B3" s="160"/>
      <c r="C3" s="161"/>
      <c r="D3" s="160"/>
      <c r="E3" s="162"/>
      <c r="F3" s="167"/>
      <c r="G3" s="161"/>
      <c r="H3" s="161"/>
      <c r="I3" s="161"/>
      <c r="J3" s="161"/>
      <c r="K3" s="161"/>
      <c r="L3" s="161"/>
      <c r="P3" s="168"/>
    </row>
    <row r="4" spans="1:17" ht="15.75" x14ac:dyDescent="0.2">
      <c r="A4" s="285" t="s">
        <v>168</v>
      </c>
      <c r="B4" s="285"/>
      <c r="C4" s="285"/>
      <c r="D4" s="285"/>
      <c r="E4" s="285"/>
      <c r="F4" s="285" t="s">
        <v>173</v>
      </c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</row>
    <row r="5" spans="1:17" ht="15.75" x14ac:dyDescent="0.2">
      <c r="A5" s="258" t="s">
        <v>169</v>
      </c>
      <c r="B5" s="259"/>
      <c r="C5" s="259"/>
      <c r="D5" s="259"/>
      <c r="E5" s="260"/>
      <c r="F5" s="285" t="s">
        <v>149</v>
      </c>
      <c r="G5" s="285"/>
      <c r="H5" s="285"/>
      <c r="I5" s="285"/>
      <c r="J5" s="285"/>
      <c r="K5" s="285"/>
      <c r="L5" s="285"/>
      <c r="M5" s="169" t="s">
        <v>13</v>
      </c>
      <c r="N5" s="170">
        <v>0.2487</v>
      </c>
      <c r="O5" s="286" t="s">
        <v>129</v>
      </c>
      <c r="P5" s="286"/>
      <c r="Q5" s="286"/>
    </row>
    <row r="6" spans="1:17" ht="16.5" thickBot="1" x14ac:dyDescent="0.3">
      <c r="A6" s="171"/>
      <c r="B6" s="171"/>
      <c r="C6" s="172"/>
      <c r="D6" s="171"/>
      <c r="E6" s="173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</row>
    <row r="7" spans="1:17" ht="15.75" thickBot="1" x14ac:dyDescent="0.25">
      <c r="A7" s="279" t="s">
        <v>22</v>
      </c>
      <c r="B7" s="279" t="s">
        <v>130</v>
      </c>
      <c r="C7" s="279" t="s">
        <v>131</v>
      </c>
      <c r="D7" s="287" t="s">
        <v>132</v>
      </c>
      <c r="E7" s="290" t="s">
        <v>133</v>
      </c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79" t="s">
        <v>131</v>
      </c>
    </row>
    <row r="8" spans="1:17" ht="15" x14ac:dyDescent="0.2">
      <c r="A8" s="280"/>
      <c r="B8" s="280"/>
      <c r="C8" s="280"/>
      <c r="D8" s="288"/>
      <c r="E8" s="282" t="s">
        <v>134</v>
      </c>
      <c r="F8" s="283"/>
      <c r="G8" s="282" t="s">
        <v>135</v>
      </c>
      <c r="H8" s="283"/>
      <c r="I8" s="282" t="s">
        <v>136</v>
      </c>
      <c r="J8" s="283"/>
      <c r="K8" s="282" t="s">
        <v>137</v>
      </c>
      <c r="L8" s="283"/>
      <c r="M8" s="282" t="s">
        <v>138</v>
      </c>
      <c r="N8" s="283"/>
      <c r="O8" s="282" t="s">
        <v>139</v>
      </c>
      <c r="P8" s="284"/>
      <c r="Q8" s="280"/>
    </row>
    <row r="9" spans="1:17" ht="15.75" thickBot="1" x14ac:dyDescent="0.25">
      <c r="A9" s="281"/>
      <c r="B9" s="281"/>
      <c r="C9" s="281"/>
      <c r="D9" s="289"/>
      <c r="E9" s="174" t="s">
        <v>7</v>
      </c>
      <c r="F9" s="175" t="s">
        <v>140</v>
      </c>
      <c r="G9" s="174" t="s">
        <v>7</v>
      </c>
      <c r="H9" s="175" t="s">
        <v>140</v>
      </c>
      <c r="I9" s="174" t="s">
        <v>7</v>
      </c>
      <c r="J9" s="175" t="s">
        <v>140</v>
      </c>
      <c r="K9" s="174" t="s">
        <v>7</v>
      </c>
      <c r="L9" s="175" t="s">
        <v>140</v>
      </c>
      <c r="M9" s="174" t="s">
        <v>7</v>
      </c>
      <c r="N9" s="175" t="s">
        <v>140</v>
      </c>
      <c r="O9" s="176" t="s">
        <v>7</v>
      </c>
      <c r="P9" s="177" t="s">
        <v>140</v>
      </c>
      <c r="Q9" s="281"/>
    </row>
    <row r="10" spans="1:17" s="187" customFormat="1" ht="15.75" thickBot="1" x14ac:dyDescent="0.25">
      <c r="A10" s="178">
        <v>1</v>
      </c>
      <c r="B10" s="179" t="str">
        <f>CRONOGRAMA!C18</f>
        <v>INSTALAÇÕES ELÉTRICAS</v>
      </c>
      <c r="C10" s="218">
        <f>F10/$F$17</f>
        <v>8.3213266293107227E-2</v>
      </c>
      <c r="D10" s="181">
        <f>CRONOGRAMA!O20</f>
        <v>10532.428749232626</v>
      </c>
      <c r="E10" s="182">
        <v>1</v>
      </c>
      <c r="F10" s="183">
        <f>D10</f>
        <v>10532.428749232626</v>
      </c>
      <c r="G10" s="184"/>
      <c r="H10" s="185"/>
      <c r="I10" s="184"/>
      <c r="J10" s="185"/>
      <c r="K10" s="184"/>
      <c r="L10" s="185"/>
      <c r="M10" s="184"/>
      <c r="N10" s="185"/>
      <c r="O10" s="184"/>
      <c r="P10" s="185"/>
      <c r="Q10" s="186">
        <f>E10+G10+I10+K10+M10+O10</f>
        <v>1</v>
      </c>
    </row>
    <row r="11" spans="1:17" s="187" customFormat="1" ht="15.75" thickBot="1" x14ac:dyDescent="0.25">
      <c r="A11" s="188">
        <v>2</v>
      </c>
      <c r="B11" s="189" t="str">
        <f>CRONOGRAMA!C28</f>
        <v>ELETRODUTOS, ELETROCALHA E CONEXÕES</v>
      </c>
      <c r="C11" s="218">
        <f>F11/$F$17</f>
        <v>0.20249794692267284</v>
      </c>
      <c r="D11" s="190">
        <f>CRONOGRAMA!O29</f>
        <v>25630.470871272682</v>
      </c>
      <c r="E11" s="191">
        <v>1</v>
      </c>
      <c r="F11" s="192">
        <f>D11</f>
        <v>25630.470871272682</v>
      </c>
      <c r="G11" s="193"/>
      <c r="H11" s="194"/>
      <c r="I11" s="193"/>
      <c r="J11" s="194"/>
      <c r="K11" s="193"/>
      <c r="L11" s="194"/>
      <c r="M11" s="193"/>
      <c r="N11" s="194"/>
      <c r="O11" s="193"/>
      <c r="P11" s="194"/>
      <c r="Q11" s="195">
        <f>E11+G11+I11+K11+M11+O11</f>
        <v>1</v>
      </c>
    </row>
    <row r="12" spans="1:17" s="187" customFormat="1" ht="15.75" thickBot="1" x14ac:dyDescent="0.25">
      <c r="A12" s="188">
        <v>3</v>
      </c>
      <c r="B12" s="189" t="str">
        <f>CRONOGRAMA!C39</f>
        <v>CONDUTORES</v>
      </c>
      <c r="C12" s="218">
        <f>F12/$F$17</f>
        <v>0.50729567588963065</v>
      </c>
      <c r="D12" s="190">
        <f>CRONOGRAMA!O40</f>
        <v>64209.179607025253</v>
      </c>
      <c r="E12" s="191">
        <v>1</v>
      </c>
      <c r="F12" s="192">
        <f>D12</f>
        <v>64209.179607025253</v>
      </c>
      <c r="G12" s="193"/>
      <c r="H12" s="194"/>
      <c r="I12" s="193"/>
      <c r="J12" s="194"/>
      <c r="K12" s="193"/>
      <c r="L12" s="194"/>
      <c r="M12" s="193"/>
      <c r="N12" s="194"/>
      <c r="O12" s="193"/>
      <c r="P12" s="194"/>
      <c r="Q12" s="195">
        <f>E12+G12+I12+K12+M12+O12</f>
        <v>1</v>
      </c>
    </row>
    <row r="13" spans="1:17" s="187" customFormat="1" ht="15.75" thickBot="1" x14ac:dyDescent="0.25">
      <c r="A13" s="188">
        <v>4</v>
      </c>
      <c r="B13" s="189" t="str">
        <f>CRONOGRAMA!C56</f>
        <v>DISJUNTORES , TOMADAS E INTERRUPTORES</v>
      </c>
      <c r="C13" s="218">
        <f>F13/$F$17</f>
        <v>9.8309156152661337E-2</v>
      </c>
      <c r="D13" s="190">
        <f>CRONOGRAMA!O57</f>
        <v>12443.138320372091</v>
      </c>
      <c r="E13" s="191">
        <v>1</v>
      </c>
      <c r="F13" s="192">
        <f>D13</f>
        <v>12443.138320372091</v>
      </c>
      <c r="G13" s="193"/>
      <c r="H13" s="194"/>
      <c r="I13" s="193"/>
      <c r="J13" s="194"/>
      <c r="K13" s="193"/>
      <c r="L13" s="194"/>
      <c r="M13" s="193"/>
      <c r="N13" s="194"/>
      <c r="O13" s="193"/>
      <c r="P13" s="194"/>
      <c r="Q13" s="195">
        <f>E13+G13+I13+K13+M13+O13</f>
        <v>1</v>
      </c>
    </row>
    <row r="14" spans="1:17" s="187" customFormat="1" ht="15" x14ac:dyDescent="0.2">
      <c r="A14" s="188">
        <v>5</v>
      </c>
      <c r="B14" s="189" t="str">
        <f>CRONOGRAMA!C74</f>
        <v>ILUMINAÇÃO</v>
      </c>
      <c r="C14" s="218">
        <f>F14/$F$17</f>
        <v>0.10868395474192788</v>
      </c>
      <c r="D14" s="190">
        <f>CRONOGRAMA!O75</f>
        <v>13756.292241577325</v>
      </c>
      <c r="E14" s="191">
        <v>1</v>
      </c>
      <c r="F14" s="192">
        <f>D14</f>
        <v>13756.292241577325</v>
      </c>
      <c r="G14" s="193"/>
      <c r="H14" s="194"/>
      <c r="I14" s="193"/>
      <c r="J14" s="194"/>
      <c r="K14" s="193"/>
      <c r="L14" s="194"/>
      <c r="M14" s="193"/>
      <c r="N14" s="194"/>
      <c r="O14" s="193"/>
      <c r="P14" s="194"/>
      <c r="Q14" s="195">
        <f>E14+G14+I14+K14+M14+O14</f>
        <v>1</v>
      </c>
    </row>
    <row r="15" spans="1:17" s="187" customFormat="1" ht="13.5" thickBot="1" x14ac:dyDescent="0.25">
      <c r="A15" s="196"/>
      <c r="B15" s="196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8"/>
    </row>
    <row r="16" spans="1:17" ht="18" x14ac:dyDescent="0.25">
      <c r="A16" s="270" t="s">
        <v>141</v>
      </c>
      <c r="B16" s="272" t="s">
        <v>142</v>
      </c>
      <c r="C16" s="273"/>
      <c r="D16" s="274"/>
      <c r="E16" s="182">
        <v>1</v>
      </c>
      <c r="F16" s="199">
        <f>SUM(F10:F14)</f>
        <v>126571.50978947998</v>
      </c>
      <c r="G16" s="200">
        <f t="shared" ref="G16:P16" si="0">SUM(G10:G13)</f>
        <v>0</v>
      </c>
      <c r="H16" s="201">
        <f t="shared" si="0"/>
        <v>0</v>
      </c>
      <c r="I16" s="200">
        <f t="shared" si="0"/>
        <v>0</v>
      </c>
      <c r="J16" s="201">
        <f t="shared" si="0"/>
        <v>0</v>
      </c>
      <c r="K16" s="200">
        <f t="shared" si="0"/>
        <v>0</v>
      </c>
      <c r="L16" s="201">
        <f t="shared" si="0"/>
        <v>0</v>
      </c>
      <c r="M16" s="200">
        <f t="shared" si="0"/>
        <v>0</v>
      </c>
      <c r="N16" s="201">
        <f t="shared" si="0"/>
        <v>0</v>
      </c>
      <c r="O16" s="200">
        <f t="shared" si="0"/>
        <v>0</v>
      </c>
      <c r="P16" s="201">
        <f t="shared" si="0"/>
        <v>0</v>
      </c>
      <c r="Q16" s="180">
        <v>1</v>
      </c>
    </row>
    <row r="17" spans="1:17" ht="18.75" thickBot="1" x14ac:dyDescent="0.3">
      <c r="A17" s="271"/>
      <c r="B17" s="275" t="s">
        <v>143</v>
      </c>
      <c r="C17" s="276"/>
      <c r="D17" s="277"/>
      <c r="E17" s="202">
        <v>1</v>
      </c>
      <c r="F17" s="203">
        <f>F16</f>
        <v>126571.50978947998</v>
      </c>
      <c r="G17" s="204">
        <f t="shared" ref="G17:P17" si="1">G16</f>
        <v>0</v>
      </c>
      <c r="H17" s="205">
        <f t="shared" si="1"/>
        <v>0</v>
      </c>
      <c r="I17" s="204">
        <f t="shared" si="1"/>
        <v>0</v>
      </c>
      <c r="J17" s="205">
        <f t="shared" si="1"/>
        <v>0</v>
      </c>
      <c r="K17" s="204">
        <f t="shared" si="1"/>
        <v>0</v>
      </c>
      <c r="L17" s="205">
        <f t="shared" si="1"/>
        <v>0</v>
      </c>
      <c r="M17" s="204">
        <f t="shared" si="1"/>
        <v>0</v>
      </c>
      <c r="N17" s="205">
        <f t="shared" si="1"/>
        <v>0</v>
      </c>
      <c r="O17" s="204">
        <f t="shared" si="1"/>
        <v>0</v>
      </c>
      <c r="P17" s="205">
        <f t="shared" si="1"/>
        <v>0</v>
      </c>
      <c r="Q17" s="206">
        <v>1</v>
      </c>
    </row>
    <row r="18" spans="1:17" x14ac:dyDescent="0.2">
      <c r="A18" s="207"/>
      <c r="B18" s="207"/>
      <c r="C18" s="208"/>
      <c r="D18" s="208"/>
      <c r="E18" s="209"/>
      <c r="F18" s="208"/>
      <c r="G18" s="208"/>
      <c r="H18" s="208"/>
      <c r="I18" s="208"/>
      <c r="J18" s="208"/>
      <c r="K18" s="208"/>
      <c r="L18" s="208"/>
      <c r="M18" s="210"/>
      <c r="N18" s="210"/>
      <c r="O18" s="210"/>
      <c r="P18" s="210"/>
      <c r="Q18" s="210"/>
    </row>
    <row r="19" spans="1:17" x14ac:dyDescent="0.2">
      <c r="A19" s="207"/>
      <c r="B19" s="207"/>
      <c r="C19" s="208"/>
      <c r="D19" s="208"/>
      <c r="E19" s="209"/>
      <c r="F19" s="208"/>
      <c r="G19" s="208"/>
      <c r="H19" s="208"/>
      <c r="I19" s="208"/>
      <c r="J19" s="208"/>
      <c r="K19" s="208"/>
      <c r="L19" s="208"/>
      <c r="M19" s="210"/>
      <c r="N19" s="210"/>
      <c r="O19" s="210"/>
      <c r="P19" s="210"/>
      <c r="Q19" s="210"/>
    </row>
    <row r="20" spans="1:17" x14ac:dyDescent="0.2">
      <c r="A20" s="207"/>
      <c r="B20" s="207"/>
      <c r="C20" s="208"/>
      <c r="D20" s="208"/>
      <c r="E20" s="209"/>
      <c r="F20" s="208"/>
      <c r="G20" s="208"/>
      <c r="H20" s="208"/>
      <c r="I20" s="208"/>
      <c r="J20" s="208"/>
      <c r="K20" s="208"/>
      <c r="L20" s="208"/>
      <c r="M20" s="210"/>
      <c r="N20" s="210"/>
      <c r="O20" s="210"/>
      <c r="P20" s="210"/>
      <c r="Q20" s="210"/>
    </row>
    <row r="21" spans="1:17" x14ac:dyDescent="0.2">
      <c r="A21" s="207"/>
      <c r="B21" s="207"/>
      <c r="C21" s="208"/>
      <c r="D21" s="208"/>
      <c r="E21" s="209"/>
      <c r="F21" s="208"/>
      <c r="G21" s="208"/>
      <c r="H21" s="208"/>
      <c r="I21" s="208"/>
      <c r="J21" s="208"/>
      <c r="K21" s="208"/>
      <c r="L21" s="208"/>
      <c r="M21" s="210"/>
      <c r="N21" s="210"/>
      <c r="O21" s="210"/>
      <c r="P21" s="210"/>
      <c r="Q21" s="210"/>
    </row>
    <row r="22" spans="1:17" x14ac:dyDescent="0.2">
      <c r="A22" s="207"/>
      <c r="B22" s="207"/>
      <c r="C22" s="208"/>
      <c r="D22" s="208"/>
      <c r="E22" s="209"/>
      <c r="F22" s="208"/>
      <c r="G22" s="208"/>
      <c r="H22" s="208"/>
      <c r="I22" s="208"/>
      <c r="J22" s="208"/>
      <c r="K22" s="208"/>
      <c r="L22" s="208"/>
      <c r="M22" s="210"/>
      <c r="N22" s="210"/>
      <c r="O22" s="210"/>
      <c r="P22" s="210"/>
      <c r="Q22" s="210"/>
    </row>
    <row r="23" spans="1:17" x14ac:dyDescent="0.2">
      <c r="A23" s="207"/>
      <c r="B23" s="207"/>
      <c r="C23" s="208"/>
      <c r="D23" s="208"/>
      <c r="E23" s="209"/>
      <c r="F23" s="208"/>
      <c r="G23" s="208"/>
      <c r="H23" s="208"/>
      <c r="I23" s="208"/>
      <c r="J23" s="208"/>
      <c r="K23" s="208"/>
      <c r="L23" s="208"/>
      <c r="M23" s="210"/>
      <c r="N23" s="210"/>
      <c r="O23" s="210"/>
      <c r="P23" s="210"/>
      <c r="Q23" s="210"/>
    </row>
    <row r="24" spans="1:17" x14ac:dyDescent="0.2">
      <c r="A24" s="211"/>
      <c r="B24" s="211"/>
      <c r="C24" s="212"/>
      <c r="D24" s="211"/>
      <c r="E24" s="213"/>
      <c r="F24" s="212"/>
      <c r="G24" s="214"/>
      <c r="H24" s="214"/>
      <c r="I24" s="214"/>
      <c r="J24" s="214"/>
      <c r="K24" s="212"/>
      <c r="L24" s="212"/>
      <c r="M24" s="87"/>
      <c r="N24" s="87"/>
      <c r="O24" s="87"/>
      <c r="P24" s="87"/>
      <c r="Q24" s="87"/>
    </row>
    <row r="25" spans="1:17" ht="16.5" x14ac:dyDescent="0.25">
      <c r="A25" s="211"/>
      <c r="B25" s="211"/>
      <c r="C25" s="212"/>
      <c r="D25" s="211"/>
      <c r="E25" s="2"/>
      <c r="F25" s="215"/>
      <c r="G25" s="278" t="s">
        <v>144</v>
      </c>
      <c r="H25" s="278"/>
      <c r="I25" s="278"/>
      <c r="J25" s="278"/>
      <c r="K25" s="212"/>
      <c r="L25" s="212"/>
      <c r="M25" s="87"/>
      <c r="N25" s="87"/>
      <c r="O25" s="87"/>
      <c r="P25" s="152"/>
      <c r="Q25" s="87"/>
    </row>
    <row r="26" spans="1:17" ht="16.5" x14ac:dyDescent="0.25">
      <c r="A26" s="87"/>
      <c r="B26" s="87"/>
      <c r="C26" s="87"/>
      <c r="D26" s="87"/>
      <c r="E26" s="87"/>
      <c r="F26" s="87"/>
      <c r="G26" s="278" t="s">
        <v>145</v>
      </c>
      <c r="H26" s="278"/>
      <c r="I26" s="278"/>
      <c r="J26" s="278"/>
      <c r="K26" s="87"/>
      <c r="L26" s="87"/>
      <c r="M26" s="87"/>
      <c r="N26" s="87"/>
      <c r="O26" s="87"/>
      <c r="P26" s="87"/>
      <c r="Q26" s="87"/>
    </row>
  </sheetData>
  <mergeCells count="22">
    <mergeCell ref="A7:A9"/>
    <mergeCell ref="B7:B9"/>
    <mergeCell ref="C7:C9"/>
    <mergeCell ref="D7:D9"/>
    <mergeCell ref="E7:P7"/>
    <mergeCell ref="A4:E4"/>
    <mergeCell ref="F4:Q4"/>
    <mergeCell ref="A5:E5"/>
    <mergeCell ref="F5:L5"/>
    <mergeCell ref="O5:Q5"/>
    <mergeCell ref="Q7:Q9"/>
    <mergeCell ref="E8:F8"/>
    <mergeCell ref="G8:H8"/>
    <mergeCell ref="I8:J8"/>
    <mergeCell ref="K8:L8"/>
    <mergeCell ref="M8:N8"/>
    <mergeCell ref="O8:P8"/>
    <mergeCell ref="A16:A17"/>
    <mergeCell ref="B16:D16"/>
    <mergeCell ref="B17:D17"/>
    <mergeCell ref="G25:J25"/>
    <mergeCell ref="G26:J26"/>
  </mergeCells>
  <pageMargins left="0.511811024" right="0.511811024" top="0.78740157499999996" bottom="0.78740157499999996" header="0.31496062000000002" footer="0.31496062000000002"/>
  <pageSetup paperSize="9" scale="64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CRONOGRAMA</vt:lpstr>
      <vt:lpstr>BDI OBRA</vt:lpstr>
      <vt:lpstr>ORÇAMENTO</vt:lpstr>
      <vt:lpstr>CRONOGRAMA!Area_de_impressao</vt:lpstr>
      <vt:lpstr>CRONOGRAMA!Titulos_de_impressao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Genifer Cardoso Born</dc:creator>
  <cp:lastModifiedBy>Cliente</cp:lastModifiedBy>
  <cp:lastPrinted>2021-09-02T17:49:48Z</cp:lastPrinted>
  <dcterms:created xsi:type="dcterms:W3CDTF">2011-11-25T11:08:52Z</dcterms:created>
  <dcterms:modified xsi:type="dcterms:W3CDTF">2021-09-02T19:45:05Z</dcterms:modified>
</cp:coreProperties>
</file>